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Mydocs\Projecten\Innovaties collectiemanagement\Special collections\Special collection sla\Data\Sequence data BGI\"/>
    </mc:Choice>
  </mc:AlternateContent>
  <xr:revisionPtr revIDLastSave="0" documentId="13_ncr:1_{4853F757-0D16-490A-A315-7E73AAD512CF}" xr6:coauthVersionLast="44" xr6:coauthVersionMax="44" xr10:uidLastSave="{00000000-0000-0000-0000-000000000000}"/>
  <bookViews>
    <workbookView xWindow="-110" yWindow="-110" windowWidth="19420" windowHeight="10420" activeTab="1" xr2:uid="{85A9BAB1-8D9B-4DC4-8FF4-01EDBEC539BA}"/>
  </bookViews>
  <sheets>
    <sheet name="Links &amp; notes" sheetId="2" r:id="rId1"/>
    <sheet name="Tabl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49" i="1" l="1"/>
  <c r="C447" i="1"/>
  <c r="B449" i="1"/>
  <c r="B447" i="1"/>
  <c r="B4" i="2" l="1"/>
  <c r="F451" i="1" l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2" i="1"/>
  <c r="F316" i="1"/>
  <c r="F315" i="1"/>
  <c r="F314" i="1"/>
  <c r="F313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3" i="1"/>
  <c r="F182" i="1"/>
  <c r="F188" i="1"/>
  <c r="F187" i="1"/>
  <c r="F186" i="1"/>
  <c r="F185" i="1"/>
  <c r="F184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3" i="1"/>
  <c r="H342" i="1"/>
  <c r="H344" i="1"/>
  <c r="H341" i="1"/>
  <c r="H340" i="1"/>
  <c r="H339" i="1"/>
  <c r="H338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5" i="1"/>
  <c r="H189" i="1"/>
  <c r="H188" i="1"/>
  <c r="H187" i="1"/>
  <c r="H186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  <c r="D29" i="1"/>
  <c r="D113" i="1"/>
  <c r="D25" i="1"/>
  <c r="D443" i="1"/>
  <c r="D293" i="1"/>
  <c r="D181" i="1"/>
  <c r="D284" i="1"/>
  <c r="D342" i="1"/>
  <c r="D121" i="1"/>
  <c r="D421" i="1"/>
  <c r="D90" i="1"/>
  <c r="D15" i="1"/>
  <c r="D194" i="1"/>
  <c r="D334" i="1"/>
  <c r="D144" i="1"/>
  <c r="D232" i="1"/>
  <c r="D120" i="1"/>
  <c r="D211" i="1"/>
  <c r="D399" i="1"/>
  <c r="D340" i="1"/>
  <c r="D92" i="1"/>
  <c r="D6" i="1"/>
  <c r="D71" i="1"/>
  <c r="D275" i="1"/>
  <c r="D199" i="1"/>
  <c r="D55" i="1"/>
  <c r="D44" i="1"/>
  <c r="D320" i="1"/>
  <c r="D406" i="1"/>
  <c r="D164" i="1"/>
  <c r="D391" i="1"/>
  <c r="D65" i="1"/>
  <c r="D329" i="1"/>
  <c r="D338" i="1"/>
  <c r="D12" i="1"/>
  <c r="D326" i="1"/>
  <c r="D115" i="1"/>
  <c r="D195" i="1"/>
  <c r="D379" i="1"/>
  <c r="D118" i="1"/>
  <c r="D238" i="1"/>
  <c r="D398" i="1"/>
  <c r="D297" i="1"/>
  <c r="D190" i="1"/>
  <c r="D374" i="1"/>
  <c r="D273" i="1"/>
  <c r="D239" i="1"/>
  <c r="D130" i="1"/>
  <c r="D125" i="1"/>
  <c r="D295" i="1"/>
  <c r="D139" i="1"/>
  <c r="D56" i="1"/>
  <c r="D119" i="1"/>
  <c r="D261" i="1"/>
  <c r="D162" i="1"/>
  <c r="D86" i="1"/>
  <c r="D253" i="1"/>
  <c r="D424" i="1"/>
  <c r="D4" i="1"/>
  <c r="D256" i="1"/>
  <c r="D171" i="1"/>
  <c r="D283" i="1"/>
  <c r="D73" i="1"/>
  <c r="D259" i="1"/>
  <c r="D425" i="1"/>
  <c r="D291" i="1"/>
  <c r="D423" i="1"/>
  <c r="D348" i="1"/>
  <c r="D51" i="1"/>
  <c r="D163" i="1"/>
  <c r="D332" i="1"/>
  <c r="D402" i="1"/>
  <c r="D128" i="1"/>
  <c r="D156" i="1"/>
  <c r="D418" i="1"/>
  <c r="D236" i="1"/>
  <c r="D69" i="1"/>
  <c r="D372" i="1"/>
  <c r="D339" i="1"/>
  <c r="D26" i="1"/>
  <c r="D159" i="1"/>
  <c r="D277" i="1"/>
  <c r="D177" i="1"/>
  <c r="D5" i="1"/>
  <c r="D355" i="1"/>
  <c r="D405" i="1"/>
  <c r="D60" i="1"/>
  <c r="D380" i="1"/>
  <c r="D422" i="1"/>
  <c r="D223" i="1"/>
  <c r="D286" i="1"/>
  <c r="D104" i="1"/>
  <c r="D395" i="1"/>
  <c r="D249" i="1"/>
  <c r="D373" i="1"/>
  <c r="D404" i="1"/>
  <c r="D349" i="1"/>
  <c r="D96" i="1"/>
  <c r="D294" i="1"/>
  <c r="D68" i="1"/>
  <c r="D91" i="1"/>
  <c r="D442" i="1"/>
  <c r="D134" i="1"/>
  <c r="D435" i="1"/>
  <c r="D390" i="1"/>
  <c r="D13" i="1"/>
  <c r="D243" i="1"/>
  <c r="D345" i="1"/>
  <c r="D2" i="1"/>
  <c r="D210" i="1"/>
  <c r="D311" i="1"/>
  <c r="D222" i="1"/>
  <c r="D18" i="1"/>
  <c r="D39" i="1"/>
  <c r="D242" i="1"/>
  <c r="D200" i="1"/>
  <c r="D74" i="1"/>
  <c r="D244" i="1"/>
  <c r="D383" i="1"/>
  <c r="D279" i="1"/>
  <c r="D429" i="1"/>
  <c r="D394" i="1"/>
  <c r="D319" i="1"/>
  <c r="D410" i="1"/>
  <c r="D189" i="1"/>
  <c r="D141" i="1"/>
  <c r="D254" i="1"/>
  <c r="D428" i="1"/>
  <c r="D220" i="1"/>
  <c r="D212" i="1"/>
  <c r="D267" i="1"/>
  <c r="D16" i="1"/>
  <c r="D78" i="1"/>
  <c r="D180" i="1"/>
  <c r="D330" i="1"/>
  <c r="D328" i="1"/>
  <c r="D100" i="1"/>
  <c r="D176" i="1"/>
  <c r="D168" i="1"/>
  <c r="D187" i="1"/>
  <c r="D327" i="1"/>
  <c r="D106" i="1"/>
  <c r="D401" i="1"/>
  <c r="D77" i="1"/>
  <c r="D351" i="1"/>
  <c r="D306" i="1"/>
  <c r="D138" i="1"/>
  <c r="D82" i="1"/>
  <c r="D432" i="1"/>
  <c r="D346" i="1"/>
  <c r="D300" i="1"/>
  <c r="D107" i="1"/>
  <c r="D206" i="1"/>
  <c r="D237" i="1"/>
  <c r="D213" i="1"/>
  <c r="D10" i="1"/>
  <c r="D439" i="1"/>
  <c r="D302" i="1"/>
  <c r="D376" i="1"/>
  <c r="D102" i="1"/>
  <c r="D415" i="1"/>
  <c r="D313" i="1"/>
  <c r="D230" i="1"/>
  <c r="D94" i="1"/>
  <c r="D344" i="1"/>
  <c r="D204" i="1"/>
  <c r="D37" i="1"/>
  <c r="D301" i="1"/>
  <c r="D396" i="1"/>
  <c r="D41" i="1"/>
  <c r="D214" i="1"/>
  <c r="D298" i="1"/>
  <c r="D207" i="1"/>
  <c r="D262" i="1"/>
  <c r="D75" i="1"/>
  <c r="D280" i="1"/>
  <c r="D451" i="1"/>
  <c r="D437" i="1"/>
  <c r="D260" i="1"/>
  <c r="D430" i="1"/>
  <c r="D197" i="1"/>
  <c r="D202" i="1"/>
  <c r="D157" i="1"/>
  <c r="D388" i="1"/>
  <c r="D27" i="1"/>
  <c r="D366" i="1"/>
  <c r="D225" i="1"/>
  <c r="D347" i="1"/>
  <c r="D52" i="1"/>
  <c r="D23" i="1"/>
  <c r="D218" i="1"/>
  <c r="D53" i="1"/>
  <c r="D367" i="1"/>
  <c r="D173" i="1"/>
  <c r="D31" i="1"/>
  <c r="D272" i="1"/>
  <c r="D32" i="1"/>
  <c r="D178" i="1"/>
  <c r="D427" i="1"/>
  <c r="D411" i="1"/>
  <c r="D151" i="1"/>
  <c r="D227" i="1"/>
  <c r="D42" i="1"/>
  <c r="D431" i="1"/>
  <c r="D369" i="1"/>
  <c r="D228" i="1"/>
  <c r="D142" i="1"/>
  <c r="D303" i="1"/>
  <c r="D83" i="1"/>
  <c r="D438" i="1"/>
  <c r="D110" i="1"/>
  <c r="D353" i="1"/>
  <c r="D235" i="1"/>
  <c r="D215" i="1"/>
  <c r="D185" i="1"/>
  <c r="D99" i="1"/>
  <c r="D270" i="1"/>
  <c r="D318" i="1"/>
  <c r="D28" i="1"/>
  <c r="D409" i="1"/>
  <c r="D324" i="1"/>
  <c r="D441" i="1"/>
  <c r="D309" i="1"/>
  <c r="D278" i="1"/>
  <c r="D105" i="1"/>
  <c r="D341" i="1"/>
  <c r="D296" i="1"/>
  <c r="D412" i="1"/>
  <c r="D87" i="1"/>
  <c r="D38" i="1"/>
  <c r="D175" i="1"/>
  <c r="D250" i="1"/>
  <c r="D208" i="1"/>
  <c r="D393" i="1"/>
  <c r="D269" i="1"/>
  <c r="D9" i="1"/>
  <c r="D57" i="1"/>
  <c r="D97" i="1"/>
  <c r="D389" i="1"/>
  <c r="D264" i="1"/>
  <c r="D364" i="1"/>
  <c r="D434" i="1"/>
  <c r="D179" i="1"/>
  <c r="D103" i="1"/>
  <c r="D337" i="1"/>
  <c r="D350" i="1"/>
  <c r="D352" i="1"/>
  <c r="D186" i="1"/>
  <c r="D403" i="1"/>
  <c r="D274" i="1"/>
  <c r="D154" i="1"/>
  <c r="D217" i="1"/>
  <c r="D63" i="1"/>
  <c r="D72" i="1"/>
  <c r="D150" i="1"/>
  <c r="D216" i="1"/>
  <c r="D305" i="1"/>
  <c r="D288" i="1"/>
  <c r="D117" i="1"/>
  <c r="D356" i="1"/>
  <c r="D290" i="1"/>
  <c r="D354" i="1"/>
  <c r="D248" i="1"/>
  <c r="D22" i="1"/>
  <c r="D160" i="1"/>
  <c r="D446" i="1"/>
  <c r="D397" i="1"/>
  <c r="D331" i="1"/>
  <c r="D122" i="1"/>
  <c r="D111" i="1"/>
  <c r="D413" i="1"/>
  <c r="D140" i="1"/>
  <c r="D323" i="1"/>
  <c r="D196" i="1"/>
  <c r="D169" i="1"/>
  <c r="D361" i="1"/>
  <c r="D247" i="1"/>
  <c r="D8" i="1"/>
  <c r="D193" i="1"/>
  <c r="D370" i="1"/>
  <c r="D109" i="1"/>
  <c r="D201" i="1"/>
  <c r="D317" i="1"/>
  <c r="D129" i="1"/>
  <c r="D135" i="1"/>
  <c r="D245" i="1"/>
  <c r="D93" i="1"/>
  <c r="D392" i="1"/>
  <c r="D148" i="1"/>
  <c r="D325" i="1"/>
  <c r="D233" i="1"/>
  <c r="D80" i="1"/>
  <c r="D198" i="1"/>
  <c r="D426" i="1"/>
  <c r="D40" i="1"/>
  <c r="D251" i="1"/>
  <c r="D287" i="1"/>
  <c r="D219" i="1"/>
  <c r="D221" i="1"/>
  <c r="D378" i="1"/>
  <c r="D382" i="1"/>
  <c r="D89" i="1"/>
  <c r="D386" i="1"/>
  <c r="D304" i="1"/>
  <c r="D153" i="1"/>
  <c r="D292" i="1"/>
  <c r="D263" i="1"/>
  <c r="D203" i="1"/>
  <c r="D143" i="1"/>
  <c r="D224" i="1"/>
  <c r="D155" i="1"/>
  <c r="D161" i="1"/>
  <c r="D282" i="1"/>
  <c r="D43" i="1"/>
  <c r="D316" i="1"/>
  <c r="D400" i="1"/>
  <c r="D321" i="1"/>
  <c r="D101" i="1"/>
  <c r="D95" i="1"/>
  <c r="D19" i="1"/>
  <c r="D360" i="1"/>
  <c r="D271" i="1"/>
  <c r="D48" i="1"/>
  <c r="D448" i="1"/>
  <c r="D314" i="1"/>
  <c r="D322" i="1"/>
  <c r="D34" i="1"/>
  <c r="D124" i="1"/>
  <c r="D184" i="1"/>
  <c r="D98" i="1"/>
  <c r="D333" i="1"/>
  <c r="D419" i="1"/>
  <c r="D307" i="1"/>
  <c r="D416" i="1"/>
  <c r="D375" i="1"/>
  <c r="D289" i="1"/>
  <c r="D229" i="1"/>
  <c r="D165" i="1"/>
  <c r="D88" i="1"/>
  <c r="D252" i="1"/>
  <c r="D46" i="1"/>
  <c r="D59" i="1"/>
  <c r="D170" i="1"/>
  <c r="D166" i="1"/>
  <c r="D335" i="1"/>
  <c r="D241" i="1"/>
  <c r="D146" i="1"/>
  <c r="D226" i="1"/>
  <c r="D112" i="1"/>
  <c r="D30" i="1"/>
  <c r="D123" i="1"/>
  <c r="D368" i="1"/>
  <c r="D445" i="1"/>
  <c r="D47" i="1"/>
  <c r="D358" i="1"/>
  <c r="D359" i="1"/>
  <c r="D276" i="1"/>
  <c r="D299" i="1"/>
  <c r="D114" i="1"/>
  <c r="D240" i="1"/>
  <c r="D54" i="1"/>
  <c r="D336" i="1"/>
  <c r="D35" i="1"/>
  <c r="D205" i="1"/>
  <c r="D384" i="1"/>
  <c r="D66" i="1"/>
  <c r="D149" i="1"/>
  <c r="D440" i="1"/>
  <c r="D312" i="1"/>
  <c r="D11" i="1"/>
  <c r="D108" i="1"/>
  <c r="D285" i="1"/>
  <c r="D265" i="1"/>
  <c r="D436" i="1"/>
  <c r="D79" i="1"/>
  <c r="D371" i="1"/>
  <c r="D49" i="1"/>
  <c r="D132" i="1"/>
  <c r="D281" i="1"/>
  <c r="D64" i="1"/>
  <c r="D116" i="1"/>
  <c r="D62" i="1"/>
  <c r="D3" i="1"/>
  <c r="D45" i="1"/>
  <c r="D33" i="1"/>
  <c r="D172" i="1"/>
  <c r="D183" i="1"/>
  <c r="D365" i="1"/>
  <c r="D343" i="1"/>
  <c r="D76" i="1"/>
  <c r="D209" i="1"/>
  <c r="D20" i="1"/>
  <c r="D67" i="1"/>
  <c r="D387" i="1"/>
  <c r="D414" i="1"/>
  <c r="D158" i="1"/>
  <c r="D433" i="1"/>
  <c r="D231" i="1"/>
  <c r="D188" i="1"/>
  <c r="D147" i="1"/>
  <c r="D145" i="1"/>
  <c r="D182" i="1"/>
  <c r="D7" i="1"/>
  <c r="D363" i="1"/>
  <c r="D131" i="1"/>
  <c r="D385" i="1"/>
  <c r="D84" i="1"/>
  <c r="D21" i="1"/>
  <c r="D152" i="1"/>
  <c r="D133" i="1"/>
  <c r="D246" i="1"/>
  <c r="D174" i="1"/>
  <c r="D192" i="1"/>
  <c r="D136" i="1"/>
  <c r="D268" i="1"/>
  <c r="D126" i="1"/>
  <c r="D408" i="1"/>
  <c r="D61" i="1"/>
  <c r="D14" i="1"/>
  <c r="D258" i="1"/>
  <c r="D167" i="1"/>
  <c r="D255" i="1"/>
  <c r="D127" i="1"/>
  <c r="D70" i="1"/>
  <c r="D444" i="1"/>
  <c r="D450" i="1"/>
  <c r="D137" i="1"/>
  <c r="D310" i="1"/>
  <c r="D407" i="1"/>
  <c r="D381" i="1"/>
  <c r="D377" i="1"/>
  <c r="D85" i="1"/>
  <c r="D266" i="1"/>
  <c r="D17" i="1"/>
  <c r="D257" i="1"/>
  <c r="D308" i="1"/>
  <c r="D362" i="1"/>
  <c r="D36" i="1"/>
  <c r="D417" i="1"/>
  <c r="D234" i="1"/>
  <c r="D81" i="1"/>
  <c r="D357" i="1"/>
  <c r="D191" i="1"/>
  <c r="D50" i="1"/>
  <c r="D420" i="1"/>
  <c r="D24" i="1"/>
  <c r="D315" i="1"/>
  <c r="D58" i="1"/>
  <c r="C29" i="1"/>
  <c r="C113" i="1"/>
  <c r="C25" i="1"/>
  <c r="C443" i="1"/>
  <c r="C293" i="1"/>
  <c r="C181" i="1"/>
  <c r="C284" i="1"/>
  <c r="C342" i="1"/>
  <c r="C121" i="1"/>
  <c r="C421" i="1"/>
  <c r="C90" i="1"/>
  <c r="C15" i="1"/>
  <c r="C194" i="1"/>
  <c r="C334" i="1"/>
  <c r="C144" i="1"/>
  <c r="C232" i="1"/>
  <c r="C120" i="1"/>
  <c r="C211" i="1"/>
  <c r="C399" i="1"/>
  <c r="C340" i="1"/>
  <c r="C92" i="1"/>
  <c r="C6" i="1"/>
  <c r="C71" i="1"/>
  <c r="C275" i="1"/>
  <c r="C199" i="1"/>
  <c r="C55" i="1"/>
  <c r="C44" i="1"/>
  <c r="C320" i="1"/>
  <c r="C406" i="1"/>
  <c r="C164" i="1"/>
  <c r="C391" i="1"/>
  <c r="C65" i="1"/>
  <c r="C329" i="1"/>
  <c r="C338" i="1"/>
  <c r="C12" i="1"/>
  <c r="C326" i="1"/>
  <c r="C115" i="1"/>
  <c r="C195" i="1"/>
  <c r="C379" i="1"/>
  <c r="C118" i="1"/>
  <c r="C238" i="1"/>
  <c r="C398" i="1"/>
  <c r="C297" i="1"/>
  <c r="C190" i="1"/>
  <c r="C374" i="1"/>
  <c r="C273" i="1"/>
  <c r="C239" i="1"/>
  <c r="C130" i="1"/>
  <c r="C125" i="1"/>
  <c r="C295" i="1"/>
  <c r="C139" i="1"/>
  <c r="C56" i="1"/>
  <c r="C119" i="1"/>
  <c r="C261" i="1"/>
  <c r="C162" i="1"/>
  <c r="C86" i="1"/>
  <c r="C253" i="1"/>
  <c r="C424" i="1"/>
  <c r="C4" i="1"/>
  <c r="C256" i="1"/>
  <c r="C171" i="1"/>
  <c r="C283" i="1"/>
  <c r="C73" i="1"/>
  <c r="C259" i="1"/>
  <c r="C291" i="1"/>
  <c r="C423" i="1"/>
  <c r="C348" i="1"/>
  <c r="C51" i="1"/>
  <c r="C163" i="1"/>
  <c r="C332" i="1"/>
  <c r="C425" i="1"/>
  <c r="C402" i="1"/>
  <c r="C128" i="1"/>
  <c r="C156" i="1"/>
  <c r="C418" i="1"/>
  <c r="C236" i="1"/>
  <c r="C69" i="1"/>
  <c r="C372" i="1"/>
  <c r="C339" i="1"/>
  <c r="C26" i="1"/>
  <c r="C159" i="1"/>
  <c r="C277" i="1"/>
  <c r="C177" i="1"/>
  <c r="C5" i="1"/>
  <c r="C355" i="1"/>
  <c r="C405" i="1"/>
  <c r="C60" i="1"/>
  <c r="C380" i="1"/>
  <c r="C422" i="1"/>
  <c r="C223" i="1"/>
  <c r="C286" i="1"/>
  <c r="C104" i="1"/>
  <c r="C395" i="1"/>
  <c r="C249" i="1"/>
  <c r="C373" i="1"/>
  <c r="C404" i="1"/>
  <c r="C349" i="1"/>
  <c r="C96" i="1"/>
  <c r="C294" i="1"/>
  <c r="C68" i="1"/>
  <c r="C91" i="1"/>
  <c r="C442" i="1"/>
  <c r="C134" i="1"/>
  <c r="C435" i="1"/>
  <c r="C390" i="1"/>
  <c r="C13" i="1"/>
  <c r="C243" i="1"/>
  <c r="C345" i="1"/>
  <c r="C2" i="1"/>
  <c r="C210" i="1"/>
  <c r="C311" i="1"/>
  <c r="C222" i="1"/>
  <c r="C18" i="1"/>
  <c r="C39" i="1"/>
  <c r="C242" i="1"/>
  <c r="C200" i="1"/>
  <c r="C74" i="1"/>
  <c r="C244" i="1"/>
  <c r="C383" i="1"/>
  <c r="C279" i="1"/>
  <c r="C429" i="1"/>
  <c r="C394" i="1"/>
  <c r="C319" i="1"/>
  <c r="C410" i="1"/>
  <c r="C189" i="1"/>
  <c r="C141" i="1"/>
  <c r="C254" i="1"/>
  <c r="C428" i="1"/>
  <c r="C220" i="1"/>
  <c r="C212" i="1"/>
  <c r="C267" i="1"/>
  <c r="C16" i="1"/>
  <c r="C78" i="1"/>
  <c r="C180" i="1"/>
  <c r="C330" i="1"/>
  <c r="C328" i="1"/>
  <c r="C100" i="1"/>
  <c r="C176" i="1"/>
  <c r="C168" i="1"/>
  <c r="C187" i="1"/>
  <c r="C327" i="1"/>
  <c r="C106" i="1"/>
  <c r="C401" i="1"/>
  <c r="C77" i="1"/>
  <c r="C351" i="1"/>
  <c r="C306" i="1"/>
  <c r="C138" i="1"/>
  <c r="C82" i="1"/>
  <c r="C432" i="1"/>
  <c r="C346" i="1"/>
  <c r="C300" i="1"/>
  <c r="C107" i="1"/>
  <c r="C206" i="1"/>
  <c r="C237" i="1"/>
  <c r="C213" i="1"/>
  <c r="C10" i="1"/>
  <c r="C439" i="1"/>
  <c r="C302" i="1"/>
  <c r="C376" i="1"/>
  <c r="C102" i="1"/>
  <c r="C415" i="1"/>
  <c r="C313" i="1"/>
  <c r="C230" i="1"/>
  <c r="C94" i="1"/>
  <c r="C344" i="1"/>
  <c r="C204" i="1"/>
  <c r="C37" i="1"/>
  <c r="C301" i="1"/>
  <c r="C396" i="1"/>
  <c r="C41" i="1"/>
  <c r="C214" i="1"/>
  <c r="C298" i="1"/>
  <c r="C207" i="1"/>
  <c r="C262" i="1"/>
  <c r="C75" i="1"/>
  <c r="C280" i="1"/>
  <c r="C451" i="1"/>
  <c r="C437" i="1"/>
  <c r="C260" i="1"/>
  <c r="C430" i="1"/>
  <c r="C197" i="1"/>
  <c r="C202" i="1"/>
  <c r="C157" i="1"/>
  <c r="C388" i="1"/>
  <c r="C27" i="1"/>
  <c r="C366" i="1"/>
  <c r="C347" i="1"/>
  <c r="C52" i="1"/>
  <c r="C23" i="1"/>
  <c r="C218" i="1"/>
  <c r="C53" i="1"/>
  <c r="C367" i="1"/>
  <c r="C173" i="1"/>
  <c r="C31" i="1"/>
  <c r="C272" i="1"/>
  <c r="C32" i="1"/>
  <c r="C225" i="1"/>
  <c r="C178" i="1"/>
  <c r="C427" i="1"/>
  <c r="C411" i="1"/>
  <c r="C151" i="1"/>
  <c r="C227" i="1"/>
  <c r="C42" i="1"/>
  <c r="C431" i="1"/>
  <c r="C369" i="1"/>
  <c r="C228" i="1"/>
  <c r="C142" i="1"/>
  <c r="C303" i="1"/>
  <c r="C83" i="1"/>
  <c r="C438" i="1"/>
  <c r="C110" i="1"/>
  <c r="C353" i="1"/>
  <c r="C235" i="1"/>
  <c r="C215" i="1"/>
  <c r="C185" i="1"/>
  <c r="C99" i="1"/>
  <c r="C270" i="1"/>
  <c r="C318" i="1"/>
  <c r="C28" i="1"/>
  <c r="C409" i="1"/>
  <c r="C324" i="1"/>
  <c r="C441" i="1"/>
  <c r="C309" i="1"/>
  <c r="C278" i="1"/>
  <c r="C105" i="1"/>
  <c r="C341" i="1"/>
  <c r="C296" i="1"/>
  <c r="C412" i="1"/>
  <c r="C87" i="1"/>
  <c r="C38" i="1"/>
  <c r="C175" i="1"/>
  <c r="C250" i="1"/>
  <c r="C208" i="1"/>
  <c r="C393" i="1"/>
  <c r="C97" i="1"/>
  <c r="C269" i="1"/>
  <c r="C9" i="1"/>
  <c r="C57" i="1"/>
  <c r="C389" i="1"/>
  <c r="C264" i="1"/>
  <c r="C364" i="1"/>
  <c r="C434" i="1"/>
  <c r="C179" i="1"/>
  <c r="C103" i="1"/>
  <c r="C337" i="1"/>
  <c r="C350" i="1"/>
  <c r="C352" i="1"/>
  <c r="C186" i="1"/>
  <c r="C403" i="1"/>
  <c r="C274" i="1"/>
  <c r="C154" i="1"/>
  <c r="C217" i="1"/>
  <c r="C63" i="1"/>
  <c r="C72" i="1"/>
  <c r="C150" i="1"/>
  <c r="C216" i="1"/>
  <c r="C305" i="1"/>
  <c r="C288" i="1"/>
  <c r="C117" i="1"/>
  <c r="C356" i="1"/>
  <c r="C290" i="1"/>
  <c r="C354" i="1"/>
  <c r="C248" i="1"/>
  <c r="C22" i="1"/>
  <c r="C160" i="1"/>
  <c r="C446" i="1"/>
  <c r="C397" i="1"/>
  <c r="C331" i="1"/>
  <c r="C122" i="1"/>
  <c r="C111" i="1"/>
  <c r="C413" i="1"/>
  <c r="C140" i="1"/>
  <c r="C323" i="1"/>
  <c r="C196" i="1"/>
  <c r="C169" i="1"/>
  <c r="C361" i="1"/>
  <c r="C247" i="1"/>
  <c r="C8" i="1"/>
  <c r="C193" i="1"/>
  <c r="C370" i="1"/>
  <c r="C109" i="1"/>
  <c r="C201" i="1"/>
  <c r="C317" i="1"/>
  <c r="C129" i="1"/>
  <c r="C135" i="1"/>
  <c r="C245" i="1"/>
  <c r="C93" i="1"/>
  <c r="C392" i="1"/>
  <c r="C148" i="1"/>
  <c r="C325" i="1"/>
  <c r="C233" i="1"/>
  <c r="C80" i="1"/>
  <c r="C198" i="1"/>
  <c r="C426" i="1"/>
  <c r="C40" i="1"/>
  <c r="C251" i="1"/>
  <c r="C287" i="1"/>
  <c r="C219" i="1"/>
  <c r="C221" i="1"/>
  <c r="C378" i="1"/>
  <c r="C382" i="1"/>
  <c r="C89" i="1"/>
  <c r="C386" i="1"/>
  <c r="C304" i="1"/>
  <c r="C153" i="1"/>
  <c r="C292" i="1"/>
  <c r="C263" i="1"/>
  <c r="C203" i="1"/>
  <c r="C143" i="1"/>
  <c r="C224" i="1"/>
  <c r="C155" i="1"/>
  <c r="C161" i="1"/>
  <c r="C282" i="1"/>
  <c r="C43" i="1"/>
  <c r="C316" i="1"/>
  <c r="C400" i="1"/>
  <c r="C321" i="1"/>
  <c r="C101" i="1"/>
  <c r="C95" i="1"/>
  <c r="C19" i="1"/>
  <c r="C360" i="1"/>
  <c r="C271" i="1"/>
  <c r="C48" i="1"/>
  <c r="C448" i="1"/>
  <c r="C314" i="1"/>
  <c r="C322" i="1"/>
  <c r="C34" i="1"/>
  <c r="C124" i="1"/>
  <c r="C184" i="1"/>
  <c r="C98" i="1"/>
  <c r="C333" i="1"/>
  <c r="C419" i="1"/>
  <c r="C307" i="1"/>
  <c r="C416" i="1"/>
  <c r="C375" i="1"/>
  <c r="C289" i="1"/>
  <c r="C229" i="1"/>
  <c r="C165" i="1"/>
  <c r="C88" i="1"/>
  <c r="C252" i="1"/>
  <c r="C46" i="1"/>
  <c r="C59" i="1"/>
  <c r="C170" i="1"/>
  <c r="C166" i="1"/>
  <c r="C335" i="1"/>
  <c r="C241" i="1"/>
  <c r="C146" i="1"/>
  <c r="C226" i="1"/>
  <c r="C112" i="1"/>
  <c r="C30" i="1"/>
  <c r="C123" i="1"/>
  <c r="C368" i="1"/>
  <c r="C445" i="1"/>
  <c r="C47" i="1"/>
  <c r="C358" i="1"/>
  <c r="C359" i="1"/>
  <c r="C276" i="1"/>
  <c r="C299" i="1"/>
  <c r="C114" i="1"/>
  <c r="C240" i="1"/>
  <c r="C54" i="1"/>
  <c r="C336" i="1"/>
  <c r="C35" i="1"/>
  <c r="C205" i="1"/>
  <c r="C384" i="1"/>
  <c r="C66" i="1"/>
  <c r="C149" i="1"/>
  <c r="C440" i="1"/>
  <c r="C312" i="1"/>
  <c r="C11" i="1"/>
  <c r="C108" i="1"/>
  <c r="C285" i="1"/>
  <c r="C265" i="1"/>
  <c r="C436" i="1"/>
  <c r="C79" i="1"/>
  <c r="C371" i="1"/>
  <c r="C49" i="1"/>
  <c r="C132" i="1"/>
  <c r="C281" i="1"/>
  <c r="C64" i="1"/>
  <c r="C116" i="1"/>
  <c r="C62" i="1"/>
  <c r="C3" i="1"/>
  <c r="C45" i="1"/>
  <c r="C33" i="1"/>
  <c r="C172" i="1"/>
  <c r="C183" i="1"/>
  <c r="C365" i="1"/>
  <c r="C343" i="1"/>
  <c r="C76" i="1"/>
  <c r="C209" i="1"/>
  <c r="C20" i="1"/>
  <c r="C67" i="1"/>
  <c r="C387" i="1"/>
  <c r="C414" i="1"/>
  <c r="C158" i="1"/>
  <c r="C433" i="1"/>
  <c r="C231" i="1"/>
  <c r="C188" i="1"/>
  <c r="C147" i="1"/>
  <c r="C145" i="1"/>
  <c r="C182" i="1"/>
  <c r="C7" i="1"/>
  <c r="C363" i="1"/>
  <c r="C131" i="1"/>
  <c r="C385" i="1"/>
  <c r="C84" i="1"/>
  <c r="C21" i="1"/>
  <c r="C152" i="1"/>
  <c r="C133" i="1"/>
  <c r="C246" i="1"/>
  <c r="C174" i="1"/>
  <c r="C192" i="1"/>
  <c r="C136" i="1"/>
  <c r="C268" i="1"/>
  <c r="C126" i="1"/>
  <c r="C408" i="1"/>
  <c r="C61" i="1"/>
  <c r="C14" i="1"/>
  <c r="C258" i="1"/>
  <c r="C167" i="1"/>
  <c r="C255" i="1"/>
  <c r="C127" i="1"/>
  <c r="C70" i="1"/>
  <c r="C444" i="1"/>
  <c r="C450" i="1"/>
  <c r="C137" i="1"/>
  <c r="C310" i="1"/>
  <c r="C407" i="1"/>
  <c r="C381" i="1"/>
  <c r="C377" i="1"/>
  <c r="C85" i="1"/>
  <c r="C266" i="1"/>
  <c r="C17" i="1"/>
  <c r="C257" i="1"/>
  <c r="C308" i="1"/>
  <c r="C362" i="1"/>
  <c r="C36" i="1"/>
  <c r="C417" i="1"/>
  <c r="C234" i="1"/>
  <c r="C81" i="1"/>
  <c r="C357" i="1"/>
  <c r="C191" i="1"/>
  <c r="C50" i="1"/>
  <c r="C420" i="1"/>
  <c r="C24" i="1"/>
  <c r="C315" i="1"/>
  <c r="C58" i="1"/>
  <c r="B2" i="2" l="1"/>
  <c r="B3" i="2" l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399" i="1"/>
  <c r="G407" i="1"/>
  <c r="G406" i="1"/>
  <c r="G405" i="1"/>
  <c r="G404" i="1"/>
  <c r="G403" i="1"/>
  <c r="G402" i="1"/>
  <c r="G401" i="1"/>
  <c r="G400" i="1"/>
  <c r="G398" i="1"/>
  <c r="G397" i="1"/>
  <c r="G396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4" i="1"/>
  <c r="G63" i="1"/>
  <c r="G69" i="1"/>
  <c r="G68" i="1"/>
  <c r="G67" i="1"/>
  <c r="G66" i="1"/>
  <c r="G65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B451" i="1"/>
  <c r="B450" i="1"/>
  <c r="B448" i="1"/>
  <c r="B446" i="1"/>
  <c r="B445" i="1"/>
  <c r="B444" i="1"/>
  <c r="B443" i="1"/>
  <c r="B442" i="1"/>
  <c r="B441" i="1"/>
  <c r="B440" i="1"/>
  <c r="B439" i="1"/>
  <c r="B438" i="1"/>
  <c r="B437" i="1"/>
  <c r="B436" i="1"/>
  <c r="B435" i="1"/>
  <c r="B434" i="1"/>
  <c r="B433" i="1"/>
  <c r="B432" i="1"/>
  <c r="B431" i="1"/>
  <c r="B430" i="1"/>
  <c r="B429" i="1"/>
  <c r="B428" i="1"/>
  <c r="B427" i="1"/>
  <c r="B426" i="1"/>
  <c r="B425" i="1"/>
  <c r="B424" i="1"/>
  <c r="B423" i="1"/>
  <c r="B422" i="1"/>
  <c r="B421" i="1"/>
  <c r="B420" i="1"/>
  <c r="B419" i="1"/>
  <c r="B418" i="1"/>
  <c r="B417" i="1"/>
  <c r="B416" i="1"/>
  <c r="B415" i="1"/>
  <c r="B414" i="1"/>
  <c r="B413" i="1"/>
  <c r="B412" i="1"/>
  <c r="B411" i="1"/>
  <c r="B410" i="1"/>
  <c r="B409" i="1"/>
  <c r="B408" i="1"/>
  <c r="B407" i="1"/>
  <c r="B406" i="1"/>
  <c r="B405" i="1"/>
  <c r="B404" i="1"/>
  <c r="B403" i="1"/>
  <c r="B402" i="1"/>
  <c r="B401" i="1"/>
  <c r="B400" i="1"/>
  <c r="B399" i="1"/>
  <c r="B398" i="1"/>
  <c r="B397" i="1"/>
  <c r="B396" i="1"/>
  <c r="B395" i="1"/>
  <c r="B394" i="1"/>
  <c r="B393" i="1"/>
  <c r="B392" i="1"/>
  <c r="B391" i="1"/>
  <c r="B390" i="1"/>
  <c r="B389" i="1"/>
  <c r="B388" i="1"/>
  <c r="B387" i="1"/>
  <c r="B386" i="1"/>
  <c r="B385" i="1"/>
  <c r="B384" i="1"/>
  <c r="B383" i="1"/>
  <c r="B382" i="1"/>
  <c r="B381" i="1"/>
  <c r="B380" i="1"/>
  <c r="B379" i="1"/>
  <c r="B378" i="1"/>
  <c r="B377" i="1"/>
  <c r="B376" i="1"/>
  <c r="B375" i="1"/>
  <c r="B374" i="1"/>
  <c r="B373" i="1"/>
  <c r="B372" i="1"/>
  <c r="B371" i="1"/>
  <c r="B370" i="1"/>
  <c r="B369" i="1"/>
  <c r="B368" i="1"/>
  <c r="B367" i="1"/>
  <c r="B366" i="1"/>
  <c r="B365" i="1"/>
  <c r="B355" i="1"/>
  <c r="B353" i="1"/>
  <c r="B349" i="1"/>
  <c r="B364" i="1"/>
  <c r="B363" i="1"/>
  <c r="B362" i="1"/>
  <c r="B361" i="1"/>
  <c r="B360" i="1"/>
  <c r="B359" i="1"/>
  <c r="B358" i="1"/>
  <c r="B357" i="1"/>
  <c r="B356" i="1"/>
  <c r="B354" i="1"/>
  <c r="B352" i="1"/>
  <c r="B351" i="1"/>
  <c r="B350" i="1"/>
  <c r="B348" i="1"/>
  <c r="B347" i="1"/>
  <c r="B346" i="1"/>
  <c r="B345" i="1"/>
  <c r="B344" i="1"/>
  <c r="B343" i="1"/>
  <c r="B342" i="1"/>
  <c r="B341" i="1"/>
  <c r="B340" i="1"/>
  <c r="B339" i="1"/>
  <c r="B338" i="1"/>
  <c r="B337" i="1"/>
  <c r="B336" i="1"/>
  <c r="B335" i="1"/>
  <c r="B334" i="1"/>
  <c r="B333" i="1"/>
  <c r="B332" i="1"/>
  <c r="B331" i="1"/>
  <c r="B330" i="1"/>
  <c r="B329" i="1"/>
  <c r="B328" i="1"/>
  <c r="B327" i="1"/>
  <c r="B326" i="1"/>
  <c r="B325" i="1"/>
  <c r="B324" i="1"/>
  <c r="B323" i="1"/>
  <c r="B322" i="1"/>
  <c r="B321" i="1"/>
  <c r="B320" i="1"/>
  <c r="B319" i="1"/>
  <c r="B318" i="1"/>
  <c r="B317" i="1"/>
  <c r="B316" i="1"/>
  <c r="B315" i="1"/>
  <c r="B314" i="1"/>
  <c r="B313" i="1"/>
  <c r="B312" i="1"/>
  <c r="B311" i="1"/>
  <c r="B310" i="1"/>
  <c r="B309" i="1"/>
  <c r="B308" i="1"/>
  <c r="B307" i="1"/>
  <c r="B306" i="1"/>
  <c r="B305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<sst xmlns="http://schemas.openxmlformats.org/spreadsheetml/2006/main" count="925" uniqueCount="919">
  <si>
    <t>TKI-001</t>
  </si>
  <si>
    <t>TKI-002</t>
  </si>
  <si>
    <t>TKI-003</t>
  </si>
  <si>
    <t>TKI-004</t>
  </si>
  <si>
    <t>TKI-006</t>
  </si>
  <si>
    <t>TKI-007</t>
  </si>
  <si>
    <t>TKI-008</t>
  </si>
  <si>
    <t>TKI-009</t>
  </si>
  <si>
    <t>TKI-011</t>
  </si>
  <si>
    <t>TKI-013</t>
  </si>
  <si>
    <t>TKI-014</t>
  </si>
  <si>
    <t>TKI-016</t>
  </si>
  <si>
    <t>TKI-017</t>
  </si>
  <si>
    <t>TKI-019</t>
  </si>
  <si>
    <t>TKI-020</t>
  </si>
  <si>
    <t>TKI-021</t>
  </si>
  <si>
    <t>TKI-022</t>
  </si>
  <si>
    <t>TKI-023</t>
  </si>
  <si>
    <t>TKI-024</t>
  </si>
  <si>
    <t>TKI-025</t>
  </si>
  <si>
    <t>TKI-026</t>
  </si>
  <si>
    <t>TKI-027</t>
  </si>
  <si>
    <t>TKI-028</t>
  </si>
  <si>
    <t>TKI-029</t>
  </si>
  <si>
    <t>TKI-030</t>
  </si>
  <si>
    <t>TKI-031</t>
  </si>
  <si>
    <t>TKI-032</t>
  </si>
  <si>
    <t>TKI-033</t>
  </si>
  <si>
    <t>TKI-034</t>
  </si>
  <si>
    <t>TKI-035</t>
  </si>
  <si>
    <t>TKI-036</t>
  </si>
  <si>
    <t>TKI-037</t>
  </si>
  <si>
    <t>TKI-038</t>
  </si>
  <si>
    <t>TKI-039</t>
  </si>
  <si>
    <t>TKI-040</t>
  </si>
  <si>
    <t>TKI-041</t>
  </si>
  <si>
    <t>TKI-042</t>
  </si>
  <si>
    <t>TKI-043</t>
  </si>
  <si>
    <t>TKI-044</t>
  </si>
  <si>
    <t>TKI-045</t>
  </si>
  <si>
    <t>TKI-046</t>
  </si>
  <si>
    <t>TKI-047</t>
  </si>
  <si>
    <t>TKI-048</t>
  </si>
  <si>
    <t>TKI-049</t>
  </si>
  <si>
    <t>TKI-050</t>
  </si>
  <si>
    <t>TKI-051</t>
  </si>
  <si>
    <t>TKI-053</t>
  </si>
  <si>
    <t>TKI-054</t>
  </si>
  <si>
    <t>TKI-055</t>
  </si>
  <si>
    <t>TKI-056</t>
  </si>
  <si>
    <t>TKI-057</t>
  </si>
  <si>
    <t>TKI-058</t>
  </si>
  <si>
    <t>TKI-059</t>
  </si>
  <si>
    <t>TKI-062</t>
  </si>
  <si>
    <t>TKI-063</t>
  </si>
  <si>
    <t>TKI-064</t>
  </si>
  <si>
    <t>TKI-065</t>
  </si>
  <si>
    <t>TKI-066</t>
  </si>
  <si>
    <t>TKI-067</t>
  </si>
  <si>
    <t>TKI-068</t>
  </si>
  <si>
    <t>TKI-069</t>
  </si>
  <si>
    <t>TKI-070</t>
  </si>
  <si>
    <t>TKI-071</t>
  </si>
  <si>
    <t>TKI-072</t>
  </si>
  <si>
    <t>TKI-073</t>
  </si>
  <si>
    <t>TKI-074</t>
  </si>
  <si>
    <t>TKI-075</t>
  </si>
  <si>
    <t>TKI-076</t>
  </si>
  <si>
    <t>TKI-077</t>
  </si>
  <si>
    <t>TKI-078</t>
  </si>
  <si>
    <t>TKI-079</t>
  </si>
  <si>
    <t>TKI-080</t>
  </si>
  <si>
    <t>TKI-081</t>
  </si>
  <si>
    <t>TKI-082</t>
  </si>
  <si>
    <t>TKI-083</t>
  </si>
  <si>
    <t>TKI-084</t>
  </si>
  <si>
    <t>TKI-085</t>
  </si>
  <si>
    <t>TKI-086</t>
  </si>
  <si>
    <t>TKI-087</t>
  </si>
  <si>
    <t>TKI-088</t>
  </si>
  <si>
    <t>TKI-089</t>
  </si>
  <si>
    <t>TKI-090</t>
  </si>
  <si>
    <t>TKI-091</t>
  </si>
  <si>
    <t>TKI-092</t>
  </si>
  <si>
    <t>TKI-093</t>
  </si>
  <si>
    <t>TKI-094</t>
  </si>
  <si>
    <t>TKI-095</t>
  </si>
  <si>
    <t>TKI-096</t>
  </si>
  <si>
    <t>TKI-097</t>
  </si>
  <si>
    <t>TKI-098</t>
  </si>
  <si>
    <t>TKI-099</t>
  </si>
  <si>
    <t>TKI-100</t>
  </si>
  <si>
    <t>TKI-101</t>
  </si>
  <si>
    <t>TKI-102</t>
  </si>
  <si>
    <t>TKI-103</t>
  </si>
  <si>
    <t>TKI-104</t>
  </si>
  <si>
    <t>TKI-105</t>
  </si>
  <si>
    <t>TKI-106</t>
  </si>
  <si>
    <t>TKI-107</t>
  </si>
  <si>
    <t>TKI-108</t>
  </si>
  <si>
    <t>TKI-109</t>
  </si>
  <si>
    <t>TKI-110</t>
  </si>
  <si>
    <t>TKI-111</t>
  </si>
  <si>
    <t>TKI-112</t>
  </si>
  <si>
    <t>TKI-113</t>
  </si>
  <si>
    <t>TKI-114</t>
  </si>
  <si>
    <t>TKI-115</t>
  </si>
  <si>
    <t>TKI-116</t>
  </si>
  <si>
    <t>TKI-117</t>
  </si>
  <si>
    <t>TKI-118</t>
  </si>
  <si>
    <t>TKI-119</t>
  </si>
  <si>
    <t>TKI-120</t>
  </si>
  <si>
    <t>TKI-121</t>
  </si>
  <si>
    <t>TKI-122</t>
  </si>
  <si>
    <t>TKI-123</t>
  </si>
  <si>
    <t>TKI-124</t>
  </si>
  <si>
    <t>TKI-125</t>
  </si>
  <si>
    <t>TKI-126</t>
  </si>
  <si>
    <t>TKI-127</t>
  </si>
  <si>
    <t>TKI-128</t>
  </si>
  <si>
    <t>TKI-129</t>
  </si>
  <si>
    <t>TKI-130</t>
  </si>
  <si>
    <t>TKI-131</t>
  </si>
  <si>
    <t>TKI-132</t>
  </si>
  <si>
    <t>TKI-134</t>
  </si>
  <si>
    <t>TKI-135</t>
  </si>
  <si>
    <t>TKI-136</t>
  </si>
  <si>
    <t>TKI-137</t>
  </si>
  <si>
    <t>TKI-138</t>
  </si>
  <si>
    <t>TKI-139</t>
  </si>
  <si>
    <t>TKI-140</t>
  </si>
  <si>
    <t>TKI-141</t>
  </si>
  <si>
    <t>TKI-142</t>
  </si>
  <si>
    <t>TKI-143</t>
  </si>
  <si>
    <t>TKI-144</t>
  </si>
  <si>
    <t>TKI-145</t>
  </si>
  <si>
    <t>TKI-146</t>
  </si>
  <si>
    <t>TKI-147</t>
  </si>
  <si>
    <t>TKI-148</t>
  </si>
  <si>
    <t>TKI-149</t>
  </si>
  <si>
    <t>TKI-150</t>
  </si>
  <si>
    <t>TKI-151</t>
  </si>
  <si>
    <t>TKI-152</t>
  </si>
  <si>
    <t>TKI-153</t>
  </si>
  <si>
    <t>TKI-154</t>
  </si>
  <si>
    <t>TKI-155</t>
  </si>
  <si>
    <t>TKI-156</t>
  </si>
  <si>
    <t>TKI-157</t>
  </si>
  <si>
    <t>TKI-158</t>
  </si>
  <si>
    <t>TKI-159</t>
  </si>
  <si>
    <t>TKI-160</t>
  </si>
  <si>
    <t>TKI-161</t>
  </si>
  <si>
    <t>TKI-162</t>
  </si>
  <si>
    <t>TKI-163</t>
  </si>
  <si>
    <t>TKI-164</t>
  </si>
  <si>
    <t>TKI-165</t>
  </si>
  <si>
    <t>TKI-166</t>
  </si>
  <si>
    <t>TKI-167</t>
  </si>
  <si>
    <t>TKI-168</t>
  </si>
  <si>
    <t>TKI-169</t>
  </si>
  <si>
    <t>TKI-170</t>
  </si>
  <si>
    <t>TKI-171</t>
  </si>
  <si>
    <t>TKI-172</t>
  </si>
  <si>
    <t>TKI-173</t>
  </si>
  <si>
    <t>TKI-174</t>
  </si>
  <si>
    <t>TKI-175</t>
  </si>
  <si>
    <t>TKI-176</t>
  </si>
  <si>
    <t>TKI-177</t>
  </si>
  <si>
    <t>TKI-178</t>
  </si>
  <si>
    <t>TKI-179</t>
  </si>
  <si>
    <t>TKI-180</t>
  </si>
  <si>
    <t>TKI-181</t>
  </si>
  <si>
    <t>TKI-182</t>
  </si>
  <si>
    <t>TKI-183</t>
  </si>
  <si>
    <t>TKI-184</t>
  </si>
  <si>
    <t>TKI-185</t>
  </si>
  <si>
    <t>TKI-186</t>
  </si>
  <si>
    <t>TKI-187</t>
  </si>
  <si>
    <t>TKI-188</t>
  </si>
  <si>
    <t>TKI-189</t>
  </si>
  <si>
    <t>TKI-190</t>
  </si>
  <si>
    <t>TKI-191</t>
  </si>
  <si>
    <t>TKI-192</t>
  </si>
  <si>
    <t>TKI-193</t>
  </si>
  <si>
    <t>TKI-194</t>
  </si>
  <si>
    <t>TKI-195</t>
  </si>
  <si>
    <t>TKI-196</t>
  </si>
  <si>
    <t>TKI-197</t>
  </si>
  <si>
    <t>TKI-198</t>
  </si>
  <si>
    <t>TKI-199</t>
  </si>
  <si>
    <t>TKI-200</t>
  </si>
  <si>
    <t>TKI-201</t>
  </si>
  <si>
    <t>TKI-202</t>
  </si>
  <si>
    <t>TKI-203</t>
  </si>
  <si>
    <t>TKI-204</t>
  </si>
  <si>
    <t>TKI-205</t>
  </si>
  <si>
    <t>TKI-206</t>
  </si>
  <si>
    <t>TKI-207</t>
  </si>
  <si>
    <t>TKI-208</t>
  </si>
  <si>
    <t>TKI-209</t>
  </si>
  <si>
    <t>TKI-210</t>
  </si>
  <si>
    <t>TKI-211</t>
  </si>
  <si>
    <t>TKI-212</t>
  </si>
  <si>
    <t>TKI-213</t>
  </si>
  <si>
    <t>TKI-214</t>
  </si>
  <si>
    <t>TKI-215</t>
  </si>
  <si>
    <t>TKI-216</t>
  </si>
  <si>
    <t>TKI-217</t>
  </si>
  <si>
    <t>TKI-218</t>
  </si>
  <si>
    <t>TKI-219</t>
  </si>
  <si>
    <t>TKI-220</t>
  </si>
  <si>
    <t>TKI-221</t>
  </si>
  <si>
    <t>TKI-222</t>
  </si>
  <si>
    <t>TKI-223</t>
  </si>
  <si>
    <t>TKI-224</t>
  </si>
  <si>
    <t>TKI-225</t>
  </si>
  <si>
    <t>TKI-226</t>
  </si>
  <si>
    <t>TKI-227</t>
  </si>
  <si>
    <t>TKI-228</t>
  </si>
  <si>
    <t>TKI-229</t>
  </si>
  <si>
    <t>TKI-230</t>
  </si>
  <si>
    <t>TKI-231</t>
  </si>
  <si>
    <t>TKI-232</t>
  </si>
  <si>
    <t>TKI-233</t>
  </si>
  <si>
    <t>TKI-234</t>
  </si>
  <si>
    <t>TKI-235</t>
  </si>
  <si>
    <t>TKI-236</t>
  </si>
  <si>
    <t>TKI-237</t>
  </si>
  <si>
    <t>TKI-238</t>
  </si>
  <si>
    <t>TKI-239</t>
  </si>
  <si>
    <t>TKI-240</t>
  </si>
  <si>
    <t>TKI-241</t>
  </si>
  <si>
    <t>TKI-242</t>
  </si>
  <si>
    <t>TKI-243</t>
  </si>
  <si>
    <t>TKI-244</t>
  </si>
  <si>
    <t>TKI-245</t>
  </si>
  <si>
    <t>TKI-246</t>
  </si>
  <si>
    <t>TKI-247</t>
  </si>
  <si>
    <t>TKI-248</t>
  </si>
  <si>
    <t>TKI-249</t>
  </si>
  <si>
    <t>TKI-250</t>
  </si>
  <si>
    <t>TKI-251</t>
  </si>
  <si>
    <t>TKI-252</t>
  </si>
  <si>
    <t>TKI-253</t>
  </si>
  <si>
    <t>TKI-254</t>
  </si>
  <si>
    <t>TKI-255</t>
  </si>
  <si>
    <t>TKI-256</t>
  </si>
  <si>
    <t>TKI-257</t>
  </si>
  <si>
    <t>TKI-258</t>
  </si>
  <si>
    <t>TKI-259</t>
  </si>
  <si>
    <t>TKI-260</t>
  </si>
  <si>
    <t>TKI-261</t>
  </si>
  <si>
    <t>TKI-262</t>
  </si>
  <si>
    <t>TKI-263</t>
  </si>
  <si>
    <t>TKI-264</t>
  </si>
  <si>
    <t>TKI-265</t>
  </si>
  <si>
    <t>TKI-266</t>
  </si>
  <si>
    <t>TKI-267</t>
  </si>
  <si>
    <t>TKI-268</t>
  </si>
  <si>
    <t>TKI-269</t>
  </si>
  <si>
    <t>TKI-270</t>
  </si>
  <si>
    <t>TKI-271</t>
  </si>
  <si>
    <t>TKI-272</t>
  </si>
  <si>
    <t>TKI-273</t>
  </si>
  <si>
    <t>TKI-274</t>
  </si>
  <si>
    <t>TKI-275</t>
  </si>
  <si>
    <t>TKI-276</t>
  </si>
  <si>
    <t>TKI-277</t>
  </si>
  <si>
    <t>TKI-278</t>
  </si>
  <si>
    <t>TKI-279</t>
  </si>
  <si>
    <t>TKI-280</t>
  </si>
  <si>
    <t>TKI-281</t>
  </si>
  <si>
    <t>TKI-282</t>
  </si>
  <si>
    <t>TKI-283</t>
  </si>
  <si>
    <t>TKI-284</t>
  </si>
  <si>
    <t>TKI-285</t>
  </si>
  <si>
    <t>TKI-286</t>
  </si>
  <si>
    <t>TKI-287</t>
  </si>
  <si>
    <t>TKI-288</t>
  </si>
  <si>
    <t>TKI-289</t>
  </si>
  <si>
    <t>TKI-290</t>
  </si>
  <si>
    <t>TKI-291</t>
  </si>
  <si>
    <t>TKI-292</t>
  </si>
  <si>
    <t>TKI-293</t>
  </si>
  <si>
    <t>TKI-294</t>
  </si>
  <si>
    <t>TKI-295</t>
  </si>
  <si>
    <t>TKI-296</t>
  </si>
  <si>
    <t>TKI-297</t>
  </si>
  <si>
    <t>TKI-298</t>
  </si>
  <si>
    <t>TKI-299</t>
  </si>
  <si>
    <t>TKI-300</t>
  </si>
  <si>
    <t>TKI-301</t>
  </si>
  <si>
    <t>TKI-302</t>
  </si>
  <si>
    <t>TKI-303</t>
  </si>
  <si>
    <t>TKI-304</t>
  </si>
  <si>
    <t>TKI-305</t>
  </si>
  <si>
    <t>TKI-306</t>
  </si>
  <si>
    <t>TKI-307</t>
  </si>
  <si>
    <t>TKI-308</t>
  </si>
  <si>
    <t>TKI-309</t>
  </si>
  <si>
    <t>TKI-310</t>
  </si>
  <si>
    <t>TKI-311</t>
  </si>
  <si>
    <t>TKI-312</t>
  </si>
  <si>
    <t>TKI-313</t>
  </si>
  <si>
    <t>TKI-314</t>
  </si>
  <si>
    <t>TKI-315</t>
  </si>
  <si>
    <t>TKI-316</t>
  </si>
  <si>
    <t>TKI-317</t>
  </si>
  <si>
    <t>TKI-318</t>
  </si>
  <si>
    <t>TKI-319</t>
  </si>
  <si>
    <t>TKI-320</t>
  </si>
  <si>
    <t>TKI-321</t>
  </si>
  <si>
    <t>TKI-322</t>
  </si>
  <si>
    <t>TKI-323</t>
  </si>
  <si>
    <t>TKI-324</t>
  </si>
  <si>
    <t>TKI-325</t>
  </si>
  <si>
    <t>TKI-326</t>
  </si>
  <si>
    <t>TKI-327</t>
  </si>
  <si>
    <t>TKI-328</t>
  </si>
  <si>
    <t>TKI-329</t>
  </si>
  <si>
    <t>TKI-330</t>
  </si>
  <si>
    <t>TKI-331</t>
  </si>
  <si>
    <t>TKI-332</t>
  </si>
  <si>
    <t>TKI-333</t>
  </si>
  <si>
    <t>TKI-334</t>
  </si>
  <si>
    <t>TKI-335</t>
  </si>
  <si>
    <t>TKI-336</t>
  </si>
  <si>
    <t>TKI-337</t>
  </si>
  <si>
    <t>TKI-338</t>
  </si>
  <si>
    <t>TKI-339</t>
  </si>
  <si>
    <t>TKI-340</t>
  </si>
  <si>
    <t>TKI-341</t>
  </si>
  <si>
    <t>TKI-342</t>
  </si>
  <si>
    <t>TKI-343</t>
  </si>
  <si>
    <t>TKI-344</t>
  </si>
  <si>
    <t>TKI-345</t>
  </si>
  <si>
    <t>TKI-347</t>
  </si>
  <si>
    <t>TKI-348</t>
  </si>
  <si>
    <t>TKI-349</t>
  </si>
  <si>
    <t>TKI-350</t>
  </si>
  <si>
    <t>TKI-351</t>
  </si>
  <si>
    <t>TKI-352</t>
  </si>
  <si>
    <t>TKI-353</t>
  </si>
  <si>
    <t>TKI-354</t>
  </si>
  <si>
    <t>TKI-355</t>
  </si>
  <si>
    <t>TKI-356</t>
  </si>
  <si>
    <t>TKI-357</t>
  </si>
  <si>
    <t>TKI-358</t>
  </si>
  <si>
    <t>TKI-359</t>
  </si>
  <si>
    <t>TKI-360</t>
  </si>
  <si>
    <t>TKI-362</t>
  </si>
  <si>
    <t>TKI-363</t>
  </si>
  <si>
    <t>TKI-364</t>
  </si>
  <si>
    <t>TKI-365</t>
  </si>
  <si>
    <t>TKI-366</t>
  </si>
  <si>
    <t>TKI-367</t>
  </si>
  <si>
    <t>TKI-368</t>
  </si>
  <si>
    <t>TKI-369</t>
  </si>
  <si>
    <t>TKI-370</t>
  </si>
  <si>
    <t>TKI-371</t>
  </si>
  <si>
    <t>TKI-372</t>
  </si>
  <si>
    <t>TKI-373</t>
  </si>
  <si>
    <t>TKI-374</t>
  </si>
  <si>
    <t>TKI-375</t>
  </si>
  <si>
    <t>TKI-376</t>
  </si>
  <si>
    <t>TKI-377</t>
  </si>
  <si>
    <t>TKI-378</t>
  </si>
  <si>
    <t>TKI-379</t>
  </si>
  <si>
    <t>TKI-380</t>
  </si>
  <si>
    <t>TKI-381</t>
  </si>
  <si>
    <t>TKI-382</t>
  </si>
  <si>
    <t>TKI-383</t>
  </si>
  <si>
    <t>TKI-384</t>
  </si>
  <si>
    <t>TKI-386</t>
  </si>
  <si>
    <t>TKI-387</t>
  </si>
  <si>
    <t>TKI-388</t>
  </si>
  <si>
    <t>TKI-389</t>
  </si>
  <si>
    <t>TKI-390</t>
  </si>
  <si>
    <t>TKI-391</t>
  </si>
  <si>
    <t>TKI-392</t>
  </si>
  <si>
    <t>TKI-393</t>
  </si>
  <si>
    <t>TKI-394</t>
  </si>
  <si>
    <t>TKI-395</t>
  </si>
  <si>
    <t>TKI-396</t>
  </si>
  <si>
    <t>TKI-397</t>
  </si>
  <si>
    <t>TKI-398</t>
  </si>
  <si>
    <t>TKI-399</t>
  </si>
  <si>
    <t>TKI-400</t>
  </si>
  <si>
    <t>TKI-401</t>
  </si>
  <si>
    <t>TKI-402</t>
  </si>
  <si>
    <t>TKI-403</t>
  </si>
  <si>
    <t>TKI-404</t>
  </si>
  <si>
    <t>TKI-405</t>
  </si>
  <si>
    <t>TKI-406</t>
  </si>
  <si>
    <t>TKI-407</t>
  </si>
  <si>
    <t>TKI-408</t>
  </si>
  <si>
    <t>TKI-409</t>
  </si>
  <si>
    <t>TKI-410</t>
  </si>
  <si>
    <t>TKI-411</t>
  </si>
  <si>
    <t>TKI-413</t>
  </si>
  <si>
    <t>TKI-415</t>
  </si>
  <si>
    <t>TKI-416</t>
  </si>
  <si>
    <t>TKI-417</t>
  </si>
  <si>
    <t>TKI-418</t>
  </si>
  <si>
    <t>TKI-420</t>
  </si>
  <si>
    <t>TKI-422</t>
  </si>
  <si>
    <t>TKI-423</t>
  </si>
  <si>
    <t>TKI-424</t>
  </si>
  <si>
    <t>TKI-425</t>
  </si>
  <si>
    <t>TKI-427</t>
  </si>
  <si>
    <t>TKI-428</t>
  </si>
  <si>
    <t>TKI-429</t>
  </si>
  <si>
    <t>TKI-433</t>
  </si>
  <si>
    <t>TKI-435</t>
  </si>
  <si>
    <t>TKI-436</t>
  </si>
  <si>
    <t>TKI-437</t>
  </si>
  <si>
    <t>TKI-438</t>
  </si>
  <si>
    <t>TKI-439</t>
  </si>
  <si>
    <t>TKI-441</t>
  </si>
  <si>
    <t>TKI-444</t>
  </si>
  <si>
    <t>TKI-445</t>
  </si>
  <si>
    <t>TKI-446</t>
  </si>
  <si>
    <t>TKI-447</t>
  </si>
  <si>
    <t>TKI-448</t>
  </si>
  <si>
    <t>TKI-449</t>
  </si>
  <si>
    <t>TKI-450</t>
  </si>
  <si>
    <t>TKI-451</t>
  </si>
  <si>
    <t>TKI-452</t>
  </si>
  <si>
    <t>TKI-453</t>
  </si>
  <si>
    <t>TKI-454</t>
  </si>
  <si>
    <t>TKI-455</t>
  </si>
  <si>
    <t>TKI-456</t>
  </si>
  <si>
    <t>TKI-462</t>
  </si>
  <si>
    <t>TKI-464</t>
  </si>
  <si>
    <t>TKI-465</t>
  </si>
  <si>
    <t>TKI-466</t>
  </si>
  <si>
    <t>TKI-468</t>
  </si>
  <si>
    <t>TKI-469</t>
  </si>
  <si>
    <t>TKI-473</t>
  </si>
  <si>
    <t>TKI-474</t>
  </si>
  <si>
    <t>TKI-476</t>
  </si>
  <si>
    <t>TKI-477</t>
  </si>
  <si>
    <t>TKI-481</t>
  </si>
  <si>
    <t>TKI-494</t>
  </si>
  <si>
    <t>TKI-495</t>
  </si>
  <si>
    <t>S001</t>
  </si>
  <si>
    <t>S002</t>
  </si>
  <si>
    <t>S003</t>
  </si>
  <si>
    <t>S004</t>
  </si>
  <si>
    <t>S005</t>
  </si>
  <si>
    <t>S006</t>
  </si>
  <si>
    <t>S007</t>
  </si>
  <si>
    <t>S008</t>
  </si>
  <si>
    <t>S009</t>
  </si>
  <si>
    <t>S010</t>
  </si>
  <si>
    <t>S011</t>
  </si>
  <si>
    <t>S012</t>
  </si>
  <si>
    <t>S013</t>
  </si>
  <si>
    <t>S014</t>
  </si>
  <si>
    <t>S015</t>
  </si>
  <si>
    <t>S016</t>
  </si>
  <si>
    <t>S017</t>
  </si>
  <si>
    <t>S018</t>
  </si>
  <si>
    <t>S019</t>
  </si>
  <si>
    <t>S020</t>
  </si>
  <si>
    <t>S021</t>
  </si>
  <si>
    <t>S022</t>
  </si>
  <si>
    <t>S023</t>
  </si>
  <si>
    <t>S024</t>
  </si>
  <si>
    <t>S025</t>
  </si>
  <si>
    <t>S026</t>
  </si>
  <si>
    <t>S027</t>
  </si>
  <si>
    <t>S028</t>
  </si>
  <si>
    <t>S029</t>
  </si>
  <si>
    <t>S030</t>
  </si>
  <si>
    <t>S031</t>
  </si>
  <si>
    <t>S032</t>
  </si>
  <si>
    <t>S033</t>
  </si>
  <si>
    <t>S034</t>
  </si>
  <si>
    <t>S035</t>
  </si>
  <si>
    <t>S036</t>
  </si>
  <si>
    <t>S037</t>
  </si>
  <si>
    <t>S038</t>
  </si>
  <si>
    <t>S039</t>
  </si>
  <si>
    <t>S040</t>
  </si>
  <si>
    <t>S041</t>
  </si>
  <si>
    <t>S042</t>
  </si>
  <si>
    <t>S043</t>
  </si>
  <si>
    <t>S044</t>
  </si>
  <si>
    <t>S045</t>
  </si>
  <si>
    <t>S046</t>
  </si>
  <si>
    <t>S047</t>
  </si>
  <si>
    <t>S048</t>
  </si>
  <si>
    <t>S049</t>
  </si>
  <si>
    <t>S050</t>
  </si>
  <si>
    <t>S051</t>
  </si>
  <si>
    <t>S052</t>
  </si>
  <si>
    <t>S053</t>
  </si>
  <si>
    <t>S054</t>
  </si>
  <si>
    <t>S055</t>
  </si>
  <si>
    <t>S056</t>
  </si>
  <si>
    <t>S057</t>
  </si>
  <si>
    <t>S058</t>
  </si>
  <si>
    <t>S059</t>
  </si>
  <si>
    <t>S060</t>
  </si>
  <si>
    <t>S061</t>
  </si>
  <si>
    <t>S062</t>
  </si>
  <si>
    <t>S063</t>
  </si>
  <si>
    <t>S064</t>
  </si>
  <si>
    <t>S065</t>
  </si>
  <si>
    <t>S066</t>
  </si>
  <si>
    <t>S067</t>
  </si>
  <si>
    <t>S068</t>
  </si>
  <si>
    <t>S069</t>
  </si>
  <si>
    <t>S070</t>
  </si>
  <si>
    <t>S071</t>
  </si>
  <si>
    <t>S072</t>
  </si>
  <si>
    <t>S073</t>
  </si>
  <si>
    <t>S074</t>
  </si>
  <si>
    <t>S075</t>
  </si>
  <si>
    <t>S076</t>
  </si>
  <si>
    <t>S077</t>
  </si>
  <si>
    <t>S078</t>
  </si>
  <si>
    <t>S079</t>
  </si>
  <si>
    <t>S080</t>
  </si>
  <si>
    <t>S081</t>
  </si>
  <si>
    <t>S082</t>
  </si>
  <si>
    <t>S083</t>
  </si>
  <si>
    <t>S084</t>
  </si>
  <si>
    <t>S085</t>
  </si>
  <si>
    <t>S086</t>
  </si>
  <si>
    <t>S087</t>
  </si>
  <si>
    <t>S088</t>
  </si>
  <si>
    <t>S089</t>
  </si>
  <si>
    <t>S090</t>
  </si>
  <si>
    <t>S091</t>
  </si>
  <si>
    <t>S092</t>
  </si>
  <si>
    <t>S093</t>
  </si>
  <si>
    <t>S094</t>
  </si>
  <si>
    <t>S095</t>
  </si>
  <si>
    <t>S096</t>
  </si>
  <si>
    <t>S097</t>
  </si>
  <si>
    <t>S098</t>
  </si>
  <si>
    <t>S099</t>
  </si>
  <si>
    <t>S100</t>
  </si>
  <si>
    <t>S101</t>
  </si>
  <si>
    <t>S102</t>
  </si>
  <si>
    <t>S103</t>
  </si>
  <si>
    <t>S104</t>
  </si>
  <si>
    <t>S105</t>
  </si>
  <si>
    <t>S106</t>
  </si>
  <si>
    <t>S107</t>
  </si>
  <si>
    <t>S108</t>
  </si>
  <si>
    <t>S109</t>
  </si>
  <si>
    <t>S110</t>
  </si>
  <si>
    <t>S111</t>
  </si>
  <si>
    <t>S112</t>
  </si>
  <si>
    <t>S113</t>
  </si>
  <si>
    <t>S114</t>
  </si>
  <si>
    <t>S115</t>
  </si>
  <si>
    <t>S116</t>
  </si>
  <si>
    <t>S117</t>
  </si>
  <si>
    <t>S118</t>
  </si>
  <si>
    <t>S119</t>
  </si>
  <si>
    <t>S120</t>
  </si>
  <si>
    <t>S121</t>
  </si>
  <si>
    <t>S122</t>
  </si>
  <si>
    <t>S123</t>
  </si>
  <si>
    <t>S124</t>
  </si>
  <si>
    <t>S125</t>
  </si>
  <si>
    <t>S126</t>
  </si>
  <si>
    <t>S127</t>
  </si>
  <si>
    <t>S128</t>
  </si>
  <si>
    <t>S129</t>
  </si>
  <si>
    <t>S130</t>
  </si>
  <si>
    <t>S131</t>
  </si>
  <si>
    <t>S132</t>
  </si>
  <si>
    <t>S133</t>
  </si>
  <si>
    <t>S134</t>
  </si>
  <si>
    <t>S135</t>
  </si>
  <si>
    <t>S136</t>
  </si>
  <si>
    <t>S137</t>
  </si>
  <si>
    <t>S138</t>
  </si>
  <si>
    <t>S139</t>
  </si>
  <si>
    <t>S140</t>
  </si>
  <si>
    <t>S141</t>
  </si>
  <si>
    <t>S142</t>
  </si>
  <si>
    <t>S143</t>
  </si>
  <si>
    <t>S144</t>
  </si>
  <si>
    <t>S145</t>
  </si>
  <si>
    <t>S146</t>
  </si>
  <si>
    <t>S147</t>
  </si>
  <si>
    <t>S148</t>
  </si>
  <si>
    <t>S149</t>
  </si>
  <si>
    <t>S150</t>
  </si>
  <si>
    <t>S151</t>
  </si>
  <si>
    <t>S152</t>
  </si>
  <si>
    <t>S153</t>
  </si>
  <si>
    <t>S154</t>
  </si>
  <si>
    <t>S155</t>
  </si>
  <si>
    <t>S156</t>
  </si>
  <si>
    <t>S157</t>
  </si>
  <si>
    <t>S158</t>
  </si>
  <si>
    <t>S159</t>
  </si>
  <si>
    <t>S160</t>
  </si>
  <si>
    <t>S161</t>
  </si>
  <si>
    <t>S162</t>
  </si>
  <si>
    <t>S163</t>
  </si>
  <si>
    <t>S164</t>
  </si>
  <si>
    <t>S165</t>
  </si>
  <si>
    <t>S166</t>
  </si>
  <si>
    <t>S167</t>
  </si>
  <si>
    <t>S168</t>
  </si>
  <si>
    <t>S169</t>
  </si>
  <si>
    <t>S170</t>
  </si>
  <si>
    <t>S171</t>
  </si>
  <si>
    <t>S172</t>
  </si>
  <si>
    <t>S173</t>
  </si>
  <si>
    <t>S174</t>
  </si>
  <si>
    <t>S175</t>
  </si>
  <si>
    <t>S176</t>
  </si>
  <si>
    <t>S177</t>
  </si>
  <si>
    <t>S178</t>
  </si>
  <si>
    <t>S179</t>
  </si>
  <si>
    <t>S180</t>
  </si>
  <si>
    <t>S181</t>
  </si>
  <si>
    <t>S182</t>
  </si>
  <si>
    <t>S183</t>
  </si>
  <si>
    <t>S184</t>
  </si>
  <si>
    <t>S185</t>
  </si>
  <si>
    <t>S186</t>
  </si>
  <si>
    <t>S187</t>
  </si>
  <si>
    <t>S188</t>
  </si>
  <si>
    <t>S189</t>
  </si>
  <si>
    <t>S190</t>
  </si>
  <si>
    <t>S191</t>
  </si>
  <si>
    <t>S192</t>
  </si>
  <si>
    <t>S193</t>
  </si>
  <si>
    <t>S194</t>
  </si>
  <si>
    <t>S195</t>
  </si>
  <si>
    <t>S196</t>
  </si>
  <si>
    <t>S197</t>
  </si>
  <si>
    <t>S198</t>
  </si>
  <si>
    <t>S199</t>
  </si>
  <si>
    <t>S200</t>
  </si>
  <si>
    <t>S201</t>
  </si>
  <si>
    <t>S202</t>
  </si>
  <si>
    <t>S203</t>
  </si>
  <si>
    <t>S204</t>
  </si>
  <si>
    <t>S205</t>
  </si>
  <si>
    <t>S206</t>
  </si>
  <si>
    <t>S207</t>
  </si>
  <si>
    <t>S208</t>
  </si>
  <si>
    <t>S209</t>
  </si>
  <si>
    <t>S210</t>
  </si>
  <si>
    <t>S211</t>
  </si>
  <si>
    <t>S212</t>
  </si>
  <si>
    <t>S213</t>
  </si>
  <si>
    <t>S214</t>
  </si>
  <si>
    <t>S215</t>
  </si>
  <si>
    <t>S216</t>
  </si>
  <si>
    <t>S217</t>
  </si>
  <si>
    <t>S218</t>
  </si>
  <si>
    <t>S219</t>
  </si>
  <si>
    <t>S220</t>
  </si>
  <si>
    <t>S221</t>
  </si>
  <si>
    <t>S222</t>
  </si>
  <si>
    <t>S223</t>
  </si>
  <si>
    <t>S224</t>
  </si>
  <si>
    <t>S225</t>
  </si>
  <si>
    <t>S226</t>
  </si>
  <si>
    <t>S227</t>
  </si>
  <si>
    <t>S228</t>
  </si>
  <si>
    <t>S229</t>
  </si>
  <si>
    <t>S230</t>
  </si>
  <si>
    <t>S231</t>
  </si>
  <si>
    <t>S232</t>
  </si>
  <si>
    <t>S233</t>
  </si>
  <si>
    <t>S234</t>
  </si>
  <si>
    <t>S235</t>
  </si>
  <si>
    <t>S236</t>
  </si>
  <si>
    <t>S237</t>
  </si>
  <si>
    <t>S238</t>
  </si>
  <si>
    <t>S239</t>
  </si>
  <si>
    <t>S240</t>
  </si>
  <si>
    <t>S241</t>
  </si>
  <si>
    <t>S242</t>
  </si>
  <si>
    <t>S243</t>
  </si>
  <si>
    <t>S244</t>
  </si>
  <si>
    <t>S245</t>
  </si>
  <si>
    <t>S246</t>
  </si>
  <si>
    <t>S247</t>
  </si>
  <si>
    <t>S248</t>
  </si>
  <si>
    <t>S249</t>
  </si>
  <si>
    <t>S250</t>
  </si>
  <si>
    <t>S251</t>
  </si>
  <si>
    <t>S252</t>
  </si>
  <si>
    <t>S253</t>
  </si>
  <si>
    <t>S254</t>
  </si>
  <si>
    <t>S255</t>
  </si>
  <si>
    <t>S256</t>
  </si>
  <si>
    <t>S257</t>
  </si>
  <si>
    <t>S258</t>
  </si>
  <si>
    <t>S259</t>
  </si>
  <si>
    <t>S260</t>
  </si>
  <si>
    <t>S261</t>
  </si>
  <si>
    <t>S262</t>
  </si>
  <si>
    <t>S263</t>
  </si>
  <si>
    <t>S264</t>
  </si>
  <si>
    <t>S265</t>
  </si>
  <si>
    <t>S266</t>
  </si>
  <si>
    <t>S267</t>
  </si>
  <si>
    <t>S268</t>
  </si>
  <si>
    <t>S269</t>
  </si>
  <si>
    <t>S270</t>
  </si>
  <si>
    <t>S271</t>
  </si>
  <si>
    <t>S272</t>
  </si>
  <si>
    <t>S273</t>
  </si>
  <si>
    <t>S274</t>
  </si>
  <si>
    <t>S275</t>
  </si>
  <si>
    <t>S276</t>
  </si>
  <si>
    <t>S277</t>
  </si>
  <si>
    <t>S278</t>
  </si>
  <si>
    <t>S279</t>
  </si>
  <si>
    <t>S280</t>
  </si>
  <si>
    <t>S281</t>
  </si>
  <si>
    <t>S282</t>
  </si>
  <si>
    <t>S283</t>
  </si>
  <si>
    <t>S284</t>
  </si>
  <si>
    <t>S285</t>
  </si>
  <si>
    <t>S286</t>
  </si>
  <si>
    <t>S287</t>
  </si>
  <si>
    <t>S288</t>
  </si>
  <si>
    <t>S289</t>
  </si>
  <si>
    <t>S290</t>
  </si>
  <si>
    <t>S291</t>
  </si>
  <si>
    <t>S292</t>
  </si>
  <si>
    <t>S293</t>
  </si>
  <si>
    <t>S294</t>
  </si>
  <si>
    <t>S295</t>
  </si>
  <si>
    <t>S296</t>
  </si>
  <si>
    <t>S297</t>
  </si>
  <si>
    <t>S298</t>
  </si>
  <si>
    <t>S299</t>
  </si>
  <si>
    <t>S300</t>
  </si>
  <si>
    <t>S301</t>
  </si>
  <si>
    <t>S302</t>
  </si>
  <si>
    <t>S303</t>
  </si>
  <si>
    <t>S304</t>
  </si>
  <si>
    <t>S305</t>
  </si>
  <si>
    <t>S306</t>
  </si>
  <si>
    <t>S307</t>
  </si>
  <si>
    <t>S308</t>
  </si>
  <si>
    <t>S309</t>
  </si>
  <si>
    <t>S310</t>
  </si>
  <si>
    <t>S311</t>
  </si>
  <si>
    <t>S312</t>
  </si>
  <si>
    <t>S313</t>
  </si>
  <si>
    <t>S314</t>
  </si>
  <si>
    <t>S315</t>
  </si>
  <si>
    <t>S316</t>
  </si>
  <si>
    <t>S317</t>
  </si>
  <si>
    <t>S318</t>
  </si>
  <si>
    <t>S319</t>
  </si>
  <si>
    <t>S320</t>
  </si>
  <si>
    <t>S321</t>
  </si>
  <si>
    <t>S322</t>
  </si>
  <si>
    <t>S323</t>
  </si>
  <si>
    <t>S324</t>
  </si>
  <si>
    <t>S325</t>
  </si>
  <si>
    <t>S326</t>
  </si>
  <si>
    <t>S327</t>
  </si>
  <si>
    <t>S328</t>
  </si>
  <si>
    <t>S329</t>
  </si>
  <si>
    <t>S330</t>
  </si>
  <si>
    <t>S331</t>
  </si>
  <si>
    <t>S332</t>
  </si>
  <si>
    <t>S333</t>
  </si>
  <si>
    <t>S334</t>
  </si>
  <si>
    <t>S335</t>
  </si>
  <si>
    <t>S336</t>
  </si>
  <si>
    <t>S337</t>
  </si>
  <si>
    <t>S338</t>
  </si>
  <si>
    <t>S339</t>
  </si>
  <si>
    <t>S340</t>
  </si>
  <si>
    <t>S341</t>
  </si>
  <si>
    <t>S342</t>
  </si>
  <si>
    <t>S343</t>
  </si>
  <si>
    <t>S344</t>
  </si>
  <si>
    <t>S345</t>
  </si>
  <si>
    <t>S346</t>
  </si>
  <si>
    <t>S347</t>
  </si>
  <si>
    <t>S348</t>
  </si>
  <si>
    <t>S349</t>
  </si>
  <si>
    <t>S350</t>
  </si>
  <si>
    <t>S351</t>
  </si>
  <si>
    <t>S352</t>
  </si>
  <si>
    <t>S353</t>
  </si>
  <si>
    <t>S354</t>
  </si>
  <si>
    <t>S355</t>
  </si>
  <si>
    <t>S356</t>
  </si>
  <si>
    <t>S357</t>
  </si>
  <si>
    <t>S358</t>
  </si>
  <si>
    <t>S359</t>
  </si>
  <si>
    <t>S360</t>
  </si>
  <si>
    <t>S361</t>
  </si>
  <si>
    <t>S362</t>
  </si>
  <si>
    <t>S363</t>
  </si>
  <si>
    <t>S364</t>
  </si>
  <si>
    <t>S365</t>
  </si>
  <si>
    <t>S366</t>
  </si>
  <si>
    <t>S367</t>
  </si>
  <si>
    <t>S368</t>
  </si>
  <si>
    <t>S369</t>
  </si>
  <si>
    <t>S370</t>
  </si>
  <si>
    <t>S371</t>
  </si>
  <si>
    <t>S372</t>
  </si>
  <si>
    <t>S373</t>
  </si>
  <si>
    <t>S374</t>
  </si>
  <si>
    <t>S375</t>
  </si>
  <si>
    <t>S376</t>
  </si>
  <si>
    <t>S377</t>
  </si>
  <si>
    <t>S378</t>
  </si>
  <si>
    <t>S379</t>
  </si>
  <si>
    <t>S380</t>
  </si>
  <si>
    <t>S381</t>
  </si>
  <si>
    <t>S382</t>
  </si>
  <si>
    <t>S383</t>
  </si>
  <si>
    <t>S384</t>
  </si>
  <si>
    <t>S385</t>
  </si>
  <si>
    <t>S386</t>
  </si>
  <si>
    <t>S387</t>
  </si>
  <si>
    <t>S388</t>
  </si>
  <si>
    <t>S389</t>
  </si>
  <si>
    <t>S390</t>
  </si>
  <si>
    <t>S391</t>
  </si>
  <si>
    <t>S392</t>
  </si>
  <si>
    <t>S393</t>
  </si>
  <si>
    <t>S394</t>
  </si>
  <si>
    <t>S395</t>
  </si>
  <si>
    <t>S396</t>
  </si>
  <si>
    <t>S397</t>
  </si>
  <si>
    <t>S398</t>
  </si>
  <si>
    <t>S399</t>
  </si>
  <si>
    <t>S401</t>
  </si>
  <si>
    <t>S403</t>
  </si>
  <si>
    <t>S404</t>
  </si>
  <si>
    <t>S405</t>
  </si>
  <si>
    <t>S406</t>
  </si>
  <si>
    <t>S408</t>
  </si>
  <si>
    <t>S410</t>
  </si>
  <si>
    <t>S411</t>
  </si>
  <si>
    <t>S412</t>
  </si>
  <si>
    <t>S413</t>
  </si>
  <si>
    <t>S415</t>
  </si>
  <si>
    <t>S416</t>
  </si>
  <si>
    <t>S417</t>
  </si>
  <si>
    <t>S421</t>
  </si>
  <si>
    <t>S423</t>
  </si>
  <si>
    <t>S424</t>
  </si>
  <si>
    <t>S425</t>
  </si>
  <si>
    <t>S426</t>
  </si>
  <si>
    <t>S427</t>
  </si>
  <si>
    <t>S429</t>
  </si>
  <si>
    <t>S432</t>
  </si>
  <si>
    <t>S433</t>
  </si>
  <si>
    <t>S434</t>
  </si>
  <si>
    <t>S435</t>
  </si>
  <si>
    <t>S436</t>
  </si>
  <si>
    <t>S437</t>
  </si>
  <si>
    <t>S438</t>
  </si>
  <si>
    <t>S439</t>
  </si>
  <si>
    <t>S440</t>
  </si>
  <si>
    <t>S441</t>
  </si>
  <si>
    <t>S442</t>
  </si>
  <si>
    <t>S443</t>
  </si>
  <si>
    <t>S444</t>
  </si>
  <si>
    <t>S445</t>
  </si>
  <si>
    <t>S446</t>
  </si>
  <si>
    <t>S447</t>
  </si>
  <si>
    <t>S448</t>
  </si>
  <si>
    <t>S450</t>
  </si>
  <si>
    <t>S451</t>
  </si>
  <si>
    <t>S454</t>
  </si>
  <si>
    <t>S455</t>
  </si>
  <si>
    <t>S456</t>
  </si>
  <si>
    <t>S457</t>
  </si>
  <si>
    <t>S459</t>
  </si>
  <si>
    <t>S461</t>
  </si>
  <si>
    <t>S462</t>
  </si>
  <si>
    <t>Salinas</t>
  </si>
  <si>
    <t>US96UC23</t>
  </si>
  <si>
    <t>PV15242</t>
  </si>
  <si>
    <t>HRIGRU 4952</t>
  </si>
  <si>
    <t>PV15223</t>
  </si>
  <si>
    <t>PV15020</t>
  </si>
  <si>
    <t>Accession code</t>
  </si>
  <si>
    <t>s090d</t>
  </si>
  <si>
    <t>s122d</t>
  </si>
  <si>
    <t>s123d</t>
  </si>
  <si>
    <t>s126d</t>
  </si>
  <si>
    <t>s084d</t>
  </si>
  <si>
    <t>CNGB Nucleotide Sequence Archive</t>
  </si>
  <si>
    <t>Sample code</t>
  </si>
  <si>
    <t>Sequence data</t>
  </si>
  <si>
    <t>Alignment data</t>
  </si>
  <si>
    <t>CNSA         entry</t>
  </si>
  <si>
    <t>SSD line CGN</t>
  </si>
  <si>
    <t>SSD line              DOI</t>
  </si>
  <si>
    <t>Accession              DOI</t>
  </si>
  <si>
    <t>Links</t>
  </si>
  <si>
    <t>Lettuce project</t>
  </si>
  <si>
    <t>Sequence variation</t>
  </si>
  <si>
    <t>Notes</t>
  </si>
  <si>
    <t>Reference genome used for read mapping and variant calling</t>
  </si>
  <si>
    <t>Meaning of the suffix 'd' in sample codes</t>
  </si>
  <si>
    <r>
      <t>L.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sativa </t>
    </r>
    <r>
      <rPr>
        <sz val="11"/>
        <color theme="1"/>
        <rFont val="Calibri"/>
        <family val="2"/>
        <scheme val="minor"/>
      </rPr>
      <t>cv. Salinas (v8.0)</t>
    </r>
  </si>
  <si>
    <t>Duplo, other plant from the same SSD line used in a pilot run</t>
  </si>
  <si>
    <t>(identity of s084d uncertain)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</si>
</sst>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 applyProtection="1">
      <alignment horizontal="left" wrapText="1"/>
      <protection locked="0"/>
    </xf>
    <xf numFmtId="0" fontId="0" fillId="0" borderId="0" xfId="0" applyFont="1" applyBorder="1"/>
    <xf numFmtId="0" fontId="0" fillId="0" borderId="0" xfId="0" applyFont="1" applyBorder="1" applyAlignment="1">
      <alignment horizontal="left" vertical="center"/>
    </xf>
    <xf numFmtId="0" fontId="1" fillId="2" borderId="0" xfId="0" applyFont="1" applyFill="1" applyBorder="1" applyAlignment="1" applyProtection="1">
      <alignment horizontal="left" wrapText="1"/>
      <protection locked="0"/>
    </xf>
    <xf numFmtId="0" fontId="1" fillId="2" borderId="0" xfId="0" applyFont="1" applyFill="1" applyAlignment="1" applyProtection="1">
      <alignment horizontal="left" wrapText="1"/>
      <protection locked="0"/>
    </xf>
    <xf numFmtId="0" fontId="0" fillId="0" borderId="0" xfId="0" applyFill="1"/>
    <xf numFmtId="0" fontId="2" fillId="0" borderId="0" xfId="1" applyNumberFormat="1"/>
    <xf numFmtId="0" fontId="0" fillId="0" borderId="0" xfId="0" applyNumberFormat="1" applyFont="1" applyBorder="1"/>
    <xf numFmtId="0" fontId="2" fillId="0" borderId="0" xfId="1" applyBorder="1"/>
    <xf numFmtId="0" fontId="0" fillId="0" borderId="0" xfId="0" applyFont="1"/>
    <xf numFmtId="0" fontId="2" fillId="0" borderId="0" xfId="1"/>
    <xf numFmtId="0" fontId="3" fillId="0" borderId="0" xfId="0" applyFont="1" applyFill="1"/>
    <xf numFmtId="0" fontId="3" fillId="2" borderId="1" xfId="0" applyFont="1" applyFill="1" applyBorder="1"/>
    <xf numFmtId="0" fontId="0" fillId="2" borderId="1" xfId="0" applyFont="1" applyFill="1" applyBorder="1"/>
    <xf numFmtId="0" fontId="2" fillId="0" borderId="0" xfId="1" applyNumberFormat="1" applyFont="1"/>
    <xf numFmtId="0" fontId="0" fillId="0" borderId="0" xfId="0" applyFont="1" applyFill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1A7A7-0BBE-44FD-A4F2-36BC3F6622F0}">
  <dimension ref="A1:E9"/>
  <sheetViews>
    <sheetView workbookViewId="0"/>
  </sheetViews>
  <sheetFormatPr defaultRowHeight="14.5" x14ac:dyDescent="0.35"/>
  <cols>
    <col min="1" max="1" width="52.90625" style="10" customWidth="1"/>
    <col min="2" max="2" width="52.453125" style="10" customWidth="1"/>
    <col min="3" max="6" width="8.7265625" style="10"/>
    <col min="7" max="7" width="10.90625" style="10" customWidth="1"/>
    <col min="8" max="16384" width="8.7265625" style="10"/>
  </cols>
  <sheetData>
    <row r="1" spans="1:5" x14ac:dyDescent="0.35">
      <c r="A1" s="13" t="s">
        <v>910</v>
      </c>
      <c r="B1" s="14"/>
    </row>
    <row r="2" spans="1:5" x14ac:dyDescent="0.35">
      <c r="A2" s="10" t="s">
        <v>902</v>
      </c>
      <c r="B2" s="15" t="str">
        <f>HYPERLINK("https://db.cngb.org/cnsa/","CNSA")</f>
        <v>CNSA</v>
      </c>
      <c r="E2" s="15"/>
    </row>
    <row r="3" spans="1:5" x14ac:dyDescent="0.35">
      <c r="A3" s="10" t="s">
        <v>911</v>
      </c>
      <c r="B3" s="15" t="str">
        <f>HYPERLINK("https://db.cngb.org/search/project/CNP0000335/","CNP000035")</f>
        <v>CNP000035</v>
      </c>
    </row>
    <row r="4" spans="1:5" x14ac:dyDescent="0.35">
      <c r="A4" s="10" t="s">
        <v>912</v>
      </c>
      <c r="B4" s="7" t="str">
        <f>HYPERLINK("ftp://ftp.cngb.org/pub/CNSA/data2/CNP0000335/Other/Variants/","VCF files")</f>
        <v>VCF files</v>
      </c>
    </row>
    <row r="5" spans="1:5" x14ac:dyDescent="0.35">
      <c r="A5" s="16"/>
    </row>
    <row r="6" spans="1:5" x14ac:dyDescent="0.35">
      <c r="A6" s="12" t="s">
        <v>913</v>
      </c>
    </row>
    <row r="7" spans="1:5" x14ac:dyDescent="0.35">
      <c r="A7" s="10" t="s">
        <v>914</v>
      </c>
      <c r="B7" s="17" t="s">
        <v>916</v>
      </c>
    </row>
    <row r="8" spans="1:5" x14ac:dyDescent="0.35">
      <c r="A8" s="10" t="s">
        <v>915</v>
      </c>
      <c r="B8" s="10" t="s">
        <v>917</v>
      </c>
    </row>
    <row r="9" spans="1:5" x14ac:dyDescent="0.35">
      <c r="B9" s="10" t="s">
        <v>918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7832E-C6C4-4973-92CF-81F3F5AC0B54}">
  <dimension ref="A1:H455"/>
  <sheetViews>
    <sheetView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7.81640625" style="2" customWidth="1"/>
    <col min="2" max="2" width="12.7265625" style="8" customWidth="1"/>
    <col min="3" max="3" width="9.453125" customWidth="1"/>
    <col min="4" max="4" width="10.54296875" customWidth="1"/>
    <col min="5" max="5" width="8.6328125" style="2" customWidth="1"/>
    <col min="6" max="6" width="15.7265625" style="2" customWidth="1"/>
    <col min="7" max="7" width="11.453125" style="2" customWidth="1"/>
    <col min="8" max="8" width="15.90625" style="2" customWidth="1"/>
    <col min="9" max="16384" width="8.7265625" style="2"/>
  </cols>
  <sheetData>
    <row r="1" spans="1:8" ht="27" customHeight="1" x14ac:dyDescent="0.35">
      <c r="A1" s="1" t="s">
        <v>903</v>
      </c>
      <c r="B1" s="4" t="s">
        <v>906</v>
      </c>
      <c r="C1" s="5" t="s">
        <v>904</v>
      </c>
      <c r="D1" s="5" t="s">
        <v>905</v>
      </c>
      <c r="E1" s="1" t="s">
        <v>907</v>
      </c>
      <c r="F1" s="1" t="s">
        <v>908</v>
      </c>
      <c r="G1" s="1" t="s">
        <v>896</v>
      </c>
      <c r="H1" s="4" t="s">
        <v>909</v>
      </c>
    </row>
    <row r="2" spans="1:8" x14ac:dyDescent="0.35">
      <c r="A2" s="2" t="s">
        <v>445</v>
      </c>
      <c r="B2" s="7" t="str">
        <f>HYPERLINK("https://db.cngb.org/search/sample/CNS0047843/","CNS0047843")</f>
        <v>CNS0047843</v>
      </c>
      <c r="C2" s="11" t="str">
        <f>HYPERLINK("ftp://ftp.cngb.org/pub/CNSA/data2/CNP0000335/CNS0047843/CNX0036517/","S001 FQ")</f>
        <v>S001 FQ</v>
      </c>
      <c r="D2" s="11" t="str">
        <f>HYPERLINK("ftp://ftp.cngb.org/pub/CNSA/data2/CNP0000335/CNS0047843/CNX0115841/CNR0138221/","S001 BAM")</f>
        <v>S001 BAM</v>
      </c>
      <c r="E2" s="3" t="s">
        <v>0</v>
      </c>
      <c r="F2" s="9" t="str">
        <f>HYPERLINK("https://dx.doi.org/10.18730/JDTP2","10.18730/JDTP2")</f>
        <v>10.18730/JDTP2</v>
      </c>
      <c r="G2" s="9" t="str">
        <f>HYPERLINK("http://cgngenis.wur.nl/AccessionDetails.aspx?acnumber=CGN04496","CGN04496")</f>
        <v>CGN04496</v>
      </c>
      <c r="H2" s="9" t="str">
        <f>HYPERLINK("https://dx.doi.org/10.18730/182F6","10.18730/182F6")</f>
        <v>10.18730/182F6</v>
      </c>
    </row>
    <row r="3" spans="1:8" x14ac:dyDescent="0.35">
      <c r="A3" s="2" t="s">
        <v>446</v>
      </c>
      <c r="B3" s="7" t="str">
        <f>HYPERLINK("https://db.cngb.org/search/sample/CNS0047569/","CNS0047569")</f>
        <v>CNS0047569</v>
      </c>
      <c r="C3" s="11" t="str">
        <f>HYPERLINK("ftp://ftp.cngb.org/pub/CNSA/data2/CNP0000335/CNS0047569/CNX0036518/","S002 FQ")</f>
        <v>S002 FQ</v>
      </c>
      <c r="D3" s="11" t="str">
        <f>HYPERLINK("ftp://ftp.cngb.org/pub/CNSA/data2/CNP0000335/CNS0047569/CNX0115842/CNR0138222/","S002 BAM")</f>
        <v>S002 BAM</v>
      </c>
      <c r="E3" s="3" t="s">
        <v>1</v>
      </c>
      <c r="F3" s="9" t="str">
        <f>HYPERLINK("https://dx.doi.org/10.18730/JDTQ3","10.18730/JDTQ3")</f>
        <v>10.18730/JDTQ3</v>
      </c>
      <c r="G3" s="9" t="str">
        <f>HYPERLINK("http://cgngenis.wur.nl/AccessionDetails.aspx?acnumber=CGN04528","CGN04528")</f>
        <v>CGN04528</v>
      </c>
      <c r="H3" s="9" t="str">
        <f>HYPERLINK("https://dx.doi.org/10.18730/17W0N","10.18730/17W0N")</f>
        <v>10.18730/17W0N</v>
      </c>
    </row>
    <row r="4" spans="1:8" x14ac:dyDescent="0.35">
      <c r="A4" s="2" t="s">
        <v>447</v>
      </c>
      <c r="B4" s="7" t="str">
        <f>HYPERLINK("https://db.cngb.org/search/sample/CNS0047893/","CNS0047893")</f>
        <v>CNS0047893</v>
      </c>
      <c r="C4" s="11" t="str">
        <f>HYPERLINK("ftp://ftp.cngb.org/pub/CNSA/data2/CNP0000335/CNS0047893/CNX0036519/","S003 FQ")</f>
        <v>S003 FQ</v>
      </c>
      <c r="D4" s="11" t="str">
        <f>HYPERLINK("ftp://ftp.cngb.org/pub/CNSA/data2/CNP0000335/CNS0047893/CNX0115843/CNR0138223/","S003 BAM")</f>
        <v>S003 BAM</v>
      </c>
      <c r="E4" s="3" t="s">
        <v>2</v>
      </c>
      <c r="F4" s="9" t="str">
        <f>HYPERLINK("https://dx.doi.org/10.18730/JDTR4","10.18730/JDTR4")</f>
        <v>10.18730/JDTR4</v>
      </c>
      <c r="G4" s="9" t="str">
        <f>HYPERLINK("http://cgngenis.wur.nl/AccessionDetails.aspx?acnumber=CGN04536","CGN04536")</f>
        <v>CGN04536</v>
      </c>
      <c r="H4" s="9" t="str">
        <f>HYPERLINK("https://dx.doi.org/10.18730/17W6V","10.18730/17W6V")</f>
        <v>10.18730/17W6V</v>
      </c>
    </row>
    <row r="5" spans="1:8" x14ac:dyDescent="0.35">
      <c r="A5" s="2" t="s">
        <v>448</v>
      </c>
      <c r="B5" s="7" t="str">
        <f>HYPERLINK("https://db.cngb.org/search/sample/CNS0047868/","CNS0047868")</f>
        <v>CNS0047868</v>
      </c>
      <c r="C5" s="11" t="str">
        <f>HYPERLINK("ftp://ftp.cngb.org/pub/CNSA/data2/CNP0000335/CNS0047868/CNX0036520/","S004 FQ")</f>
        <v>S004 FQ</v>
      </c>
      <c r="D5" s="11" t="str">
        <f>HYPERLINK("ftp://ftp.cngb.org/pub/CNSA/data2/CNP0000335/CNS0047868/CNX0115844/CNR0138224/","S004 BAM")</f>
        <v>S004 BAM</v>
      </c>
      <c r="E5" s="3" t="s">
        <v>3</v>
      </c>
      <c r="F5" s="9" t="str">
        <f>HYPERLINK("https://dx.doi.org/10.18730/JDTS5","10.18730/JDTS5")</f>
        <v>10.18730/JDTS5</v>
      </c>
      <c r="G5" s="9" t="str">
        <f>HYPERLINK("http://cgngenis.wur.nl/AccessionDetails.aspx?acnumber=CGN04574","CGN04574")</f>
        <v>CGN04574</v>
      </c>
      <c r="H5" s="9" t="str">
        <f>HYPERLINK("https://dx.doi.org/10.18730/17WR8","10.18730/17WR8")</f>
        <v>10.18730/17WR8</v>
      </c>
    </row>
    <row r="6" spans="1:8" x14ac:dyDescent="0.35">
      <c r="A6" s="2" t="s">
        <v>449</v>
      </c>
      <c r="B6" s="7" t="str">
        <f>HYPERLINK("https://db.cngb.org/search/sample/CNS0047930/","CNS0047930")</f>
        <v>CNS0047930</v>
      </c>
      <c r="C6" s="11" t="str">
        <f>HYPERLINK("ftp://ftp.cngb.org/pub/CNSA/data2/CNP0000335/CNS0047930/CNX0036521/","S005 FQ")</f>
        <v>S005 FQ</v>
      </c>
      <c r="D6" s="11" t="str">
        <f>HYPERLINK("ftp://ftp.cngb.org/pub/CNSA/data2/CNP0000335/CNS0047930/CNX0115845/CNR0138225/","S005 BAM")</f>
        <v>S005 BAM</v>
      </c>
      <c r="E6" s="3" t="s">
        <v>4</v>
      </c>
      <c r="F6" s="9" t="str">
        <f>HYPERLINK("https://dx.doi.org/10.18730/JDTT6","10.18730/JDTT6")</f>
        <v>10.18730/JDTT6</v>
      </c>
      <c r="G6" s="9" t="str">
        <f>HYPERLINK("http://cgngenis.wur.nl/AccessionDetails.aspx?acnumber=CGN04613","CGN04613")</f>
        <v>CGN04613</v>
      </c>
      <c r="H6" s="9" t="str">
        <f>HYPERLINK("https://dx.doi.org/10.18730/17XH~","10.18730/17XH~")</f>
        <v>10.18730/17XH~</v>
      </c>
    </row>
    <row r="7" spans="1:8" x14ac:dyDescent="0.35">
      <c r="A7" s="2" t="s">
        <v>450</v>
      </c>
      <c r="B7" s="7" t="str">
        <f>HYPERLINK("https://db.cngb.org/search/sample/CNS0047549/","CNS0047549")</f>
        <v>CNS0047549</v>
      </c>
      <c r="C7" s="11" t="str">
        <f>HYPERLINK("ftp://ftp.cngb.org/pub/CNSA/data2/CNP0000335/CNS0047549/CNX0036522/","S006 FQ")</f>
        <v>S006 FQ</v>
      </c>
      <c r="D7" s="11" t="str">
        <f>HYPERLINK("ftp://ftp.cngb.org/pub/CNSA/data2/CNP0000335/CNS0047549/CNX0115846/CNR0138226/","S006 BAM")</f>
        <v>S006 BAM</v>
      </c>
      <c r="E7" s="3" t="s">
        <v>5</v>
      </c>
      <c r="F7" s="9" t="str">
        <f>HYPERLINK("https://dx.doi.org/10.18730/JDTV7","10.18730/JDTV7")</f>
        <v>10.18730/JDTV7</v>
      </c>
      <c r="G7" s="9" t="str">
        <f>HYPERLINK("http://cgngenis.wur.nl/AccessionDetails.aspx?acnumber=CGN04614","CGN04614")</f>
        <v>CGN04614</v>
      </c>
      <c r="H7" s="9" t="str">
        <f>HYPERLINK("https://dx.doi.org/10.18730/18AD1","10.18730/18AD1")</f>
        <v>10.18730/18AD1</v>
      </c>
    </row>
    <row r="8" spans="1:8" x14ac:dyDescent="0.35">
      <c r="A8" s="2" t="s">
        <v>451</v>
      </c>
      <c r="B8" s="7" t="str">
        <f>HYPERLINK("https://db.cngb.org/search/sample/CNS0047674/","CNS0047674")</f>
        <v>CNS0047674</v>
      </c>
      <c r="C8" s="11" t="str">
        <f>HYPERLINK("ftp://ftp.cngb.org/pub/CNSA/data2/CNP0000335/CNS0047674/CNX0036523/","S007 FQ")</f>
        <v>S007 FQ</v>
      </c>
      <c r="D8" s="11" t="str">
        <f>HYPERLINK("ftp://ftp.cngb.org/pub/CNSA/data2/CNP0000335/CNS0047674/CNX0115847/CNR0138227/","S007 BAM")</f>
        <v>S007 BAM</v>
      </c>
      <c r="E8" s="3" t="s">
        <v>6</v>
      </c>
      <c r="F8" s="9" t="str">
        <f>HYPERLINK("https://dx.doi.org/10.18730/JDTW8","10.18730/JDTW8")</f>
        <v>10.18730/JDTW8</v>
      </c>
      <c r="G8" s="9" t="str">
        <f>HYPERLINK("http://cgngenis.wur.nl/AccessionDetails.aspx?acnumber=CGN04618","CGN04618")</f>
        <v>CGN04618</v>
      </c>
      <c r="H8" s="9" t="str">
        <f>HYPERLINK("https://dx.doi.org/10.18730/188SQ","10.18730/188SQ")</f>
        <v>10.18730/188SQ</v>
      </c>
    </row>
    <row r="9" spans="1:8" x14ac:dyDescent="0.35">
      <c r="A9" s="2" t="s">
        <v>452</v>
      </c>
      <c r="B9" s="7" t="str">
        <f>HYPERLINK("https://db.cngb.org/search/sample/CNS0047716/","CNS0047716")</f>
        <v>CNS0047716</v>
      </c>
      <c r="C9" s="11" t="str">
        <f>HYPERLINK("ftp://ftp.cngb.org/pub/CNSA/data2/CNP0000335/CNS0047716/CNX0036524/","S008 FQ")</f>
        <v>S008 FQ</v>
      </c>
      <c r="D9" s="11" t="str">
        <f>HYPERLINK("ftp://ftp.cngb.org/pub/CNSA/data2/CNP0000335/CNS0047716/CNX0115848/CNR0138228/","S008 BAM")</f>
        <v>S008 BAM</v>
      </c>
      <c r="E9" s="3" t="s">
        <v>7</v>
      </c>
      <c r="F9" s="9" t="str">
        <f>HYPERLINK("https://dx.doi.org/10.18730/JDTX9","10.18730/JDTX9")</f>
        <v>10.18730/JDTX9</v>
      </c>
      <c r="G9" s="9" t="str">
        <f>HYPERLINK("http://cgngenis.wur.nl/AccessionDetails.aspx?acnumber=CGN04713","CGN04713")</f>
        <v>CGN04713</v>
      </c>
      <c r="H9" s="9" t="str">
        <f>HYPERLINK("https://dx.doi.org/10.18730/17YT0","10.18730/17YT0")</f>
        <v>10.18730/17YT0</v>
      </c>
    </row>
    <row r="10" spans="1:8" x14ac:dyDescent="0.35">
      <c r="A10" s="2" t="s">
        <v>453</v>
      </c>
      <c r="B10" s="7" t="str">
        <f>HYPERLINK("https://db.cngb.org/search/sample/CNS0047796/","CNS0047796")</f>
        <v>CNS0047796</v>
      </c>
      <c r="C10" s="11" t="str">
        <f>HYPERLINK("ftp://ftp.cngb.org/pub/CNSA/data2/CNP0000335/CNS0047796/CNX0036525/","S009 FQ")</f>
        <v>S009 FQ</v>
      </c>
      <c r="D10" s="11" t="str">
        <f>HYPERLINK("ftp://ftp.cngb.org/pub/CNSA/data2/CNP0000335/CNS0047796/CNX0115849/CNR0138229/","S009 BAM")</f>
        <v>S009 BAM</v>
      </c>
      <c r="E10" s="3" t="s">
        <v>8</v>
      </c>
      <c r="F10" s="9" t="str">
        <f>HYPERLINK("https://dx.doi.org/10.18730/JDTYA","10.18730/JDTYA")</f>
        <v>10.18730/JDTYA</v>
      </c>
      <c r="G10" s="9" t="str">
        <f>HYPERLINK("http://cgngenis.wur.nl/AccessionDetails.aspx?acnumber=CGN04818","CGN04818")</f>
        <v>CGN04818</v>
      </c>
      <c r="H10" s="9" t="str">
        <f>HYPERLINK("https://dx.doi.org/10.18730/17ZCJ","10.18730/17ZCJ")</f>
        <v>10.18730/17ZCJ</v>
      </c>
    </row>
    <row r="11" spans="1:8" x14ac:dyDescent="0.35">
      <c r="A11" s="2" t="s">
        <v>454</v>
      </c>
      <c r="B11" s="7" t="str">
        <f>HYPERLINK("https://db.cngb.org/search/sample/CNS0047582/","CNS0047582")</f>
        <v>CNS0047582</v>
      </c>
      <c r="C11" s="11" t="str">
        <f>HYPERLINK("ftp://ftp.cngb.org/pub/CNSA/data2/CNP0000335/CNS0047582/CNX0036526/","S010 FQ")</f>
        <v>S010 FQ</v>
      </c>
      <c r="D11" s="11" t="str">
        <f>HYPERLINK("ftp://ftp.cngb.org/pub/CNSA/data2/CNP0000335/CNS0047582/CNX0115850/CNR0138230/","S010 BAM")</f>
        <v>S010 BAM</v>
      </c>
      <c r="E11" s="3" t="s">
        <v>9</v>
      </c>
      <c r="F11" s="9" t="str">
        <f>HYPERLINK("https://dx.doi.org/10.18730/JDTZB","10.18730/JDTZB")</f>
        <v>10.18730/JDTZB</v>
      </c>
      <c r="G11" s="9" t="str">
        <f>HYPERLINK("http://cgngenis.wur.nl/AccessionDetails.aspx?acnumber=CGN04828","CGN04828")</f>
        <v>CGN04828</v>
      </c>
      <c r="H11" s="9" t="str">
        <f>HYPERLINK("https://dx.doi.org/10.18730/17ZMT","10.18730/17ZMT")</f>
        <v>10.18730/17ZMT</v>
      </c>
    </row>
    <row r="12" spans="1:8" x14ac:dyDescent="0.35">
      <c r="A12" s="2" t="s">
        <v>455</v>
      </c>
      <c r="B12" s="7" t="str">
        <f>HYPERLINK("https://db.cngb.org/search/sample/CNS0047917/","CNS0047917")</f>
        <v>CNS0047917</v>
      </c>
      <c r="C12" s="11" t="str">
        <f>HYPERLINK("ftp://ftp.cngb.org/pub/CNSA/data2/CNP0000335/CNS0047917/CNX0036527/","S011 FQ")</f>
        <v>S011 FQ</v>
      </c>
      <c r="D12" s="11" t="str">
        <f>HYPERLINK("ftp://ftp.cngb.org/pub/CNSA/data2/CNP0000335/CNS0047917/CNX0115851/CNR0138231/","S011 BAM")</f>
        <v>S011 BAM</v>
      </c>
      <c r="E12" s="3" t="s">
        <v>10</v>
      </c>
      <c r="F12" s="9" t="str">
        <f>HYPERLINK("https://dx.doi.org/10.18730/JDV0C","10.18730/JDV0C")</f>
        <v>10.18730/JDV0C</v>
      </c>
      <c r="G12" s="9" t="str">
        <f>HYPERLINK("http://cgngenis.wur.nl/AccessionDetails.aspx?acnumber=CGN04888","CGN04888")</f>
        <v>CGN04888</v>
      </c>
      <c r="H12" s="9" t="str">
        <f>HYPERLINK("https://dx.doi.org/10.18730/180RS","10.18730/180RS")</f>
        <v>10.18730/180RS</v>
      </c>
    </row>
    <row r="13" spans="1:8" x14ac:dyDescent="0.35">
      <c r="A13" s="2" t="s">
        <v>456</v>
      </c>
      <c r="B13" s="7" t="str">
        <f>HYPERLINK("https://db.cngb.org/search/sample/CNS0047846/","CNS0047846")</f>
        <v>CNS0047846</v>
      </c>
      <c r="C13" s="11" t="str">
        <f>HYPERLINK("ftp://ftp.cngb.org/pub/CNSA/data2/CNP0000335/CNS0047846/CNX0036142/","S012 FQ")</f>
        <v>S012 FQ</v>
      </c>
      <c r="D13" s="11" t="str">
        <f>HYPERLINK("ftp://ftp.cngb.org/pub/CNSA/data2/CNP0000335/CNS0047846/CNX0115852/CNR0138232/","S012 BAM")</f>
        <v>S012 BAM</v>
      </c>
      <c r="E13" s="3" t="s">
        <v>11</v>
      </c>
      <c r="F13" s="9" t="str">
        <f>HYPERLINK("https://dx.doi.org/10.18730/JDV1D","10.18730/JDV1D")</f>
        <v>10.18730/JDV1D</v>
      </c>
      <c r="G13" s="9" t="str">
        <f>HYPERLINK("http://cgngenis.wur.nl/AccessionDetails.aspx?acnumber=CGN04895","CGN04895")</f>
        <v>CGN04895</v>
      </c>
      <c r="H13" s="9" t="str">
        <f>HYPERLINK("https://dx.doi.org/10.18730/180VW","10.18730/180VW")</f>
        <v>10.18730/180VW</v>
      </c>
    </row>
    <row r="14" spans="1:8" x14ac:dyDescent="0.35">
      <c r="A14" s="2" t="s">
        <v>457</v>
      </c>
      <c r="B14" s="7" t="str">
        <f>HYPERLINK("https://db.cngb.org/search/sample/CNS0047533/","CNS0047533")</f>
        <v>CNS0047533</v>
      </c>
      <c r="C14" s="11" t="str">
        <f>HYPERLINK("ftp://ftp.cngb.org/pub/CNSA/data2/CNP0000335/CNS0047533/CNX0036143/","S013 FQ")</f>
        <v>S013 FQ</v>
      </c>
      <c r="D14" s="11" t="str">
        <f>HYPERLINK("ftp://ftp.cngb.org/pub/CNSA/data2/CNP0000335/CNS0047533/CNX0115853/CNR0138233/","S013 BAM")</f>
        <v>S013 BAM</v>
      </c>
      <c r="E14" s="3" t="s">
        <v>12</v>
      </c>
      <c r="F14" s="9" t="str">
        <f>HYPERLINK("https://dx.doi.org/10.18730/JDV2E","10.18730/JDV2E")</f>
        <v>10.18730/JDV2E</v>
      </c>
      <c r="G14" s="9" t="str">
        <f>HYPERLINK("http://cgngenis.wur.nl/AccessionDetails.aspx?acnumber=CGN05121","CGN05121")</f>
        <v>CGN05121</v>
      </c>
      <c r="H14" s="9" t="str">
        <f>HYPERLINK("https://dx.doi.org/10.18730/17FM*","10.18730/17FM*")</f>
        <v>10.18730/17FM*</v>
      </c>
    </row>
    <row r="15" spans="1:8" x14ac:dyDescent="0.35">
      <c r="A15" s="2" t="s">
        <v>458</v>
      </c>
      <c r="B15" s="7" t="str">
        <f>HYPERLINK("https://db.cngb.org/search/sample/CNS0047940/","CNS0047940")</f>
        <v>CNS0047940</v>
      </c>
      <c r="C15" s="11" t="str">
        <f>HYPERLINK("ftp://ftp.cngb.org/pub/CNSA/data2/CNP0000335/CNS0047940/CNX0036144/","S014 FQ")</f>
        <v>S014 FQ</v>
      </c>
      <c r="D15" s="11" t="str">
        <f>HYPERLINK("ftp://ftp.cngb.org/pub/CNSA/data2/CNP0000335/CNS0047940/CNX0115854/CNR0138234/","S014 BAM")</f>
        <v>S014 BAM</v>
      </c>
      <c r="E15" s="3" t="s">
        <v>13</v>
      </c>
      <c r="F15" s="9" t="str">
        <f>HYPERLINK("https://dx.doi.org/10.18730/JDV3F","10.18730/JDV3F")</f>
        <v>10.18730/JDV3F</v>
      </c>
      <c r="G15" s="9" t="str">
        <f>HYPERLINK("http://cgngenis.wur.nl/AccessionDetails.aspx?acnumber=CGN05140","CGN05140")</f>
        <v>CGN05140</v>
      </c>
      <c r="H15" s="9" t="str">
        <f>HYPERLINK("https://dx.doi.org/10.18730/17WD$","10.18730/17WD$")</f>
        <v>10.18730/17WD$</v>
      </c>
    </row>
    <row r="16" spans="1:8" x14ac:dyDescent="0.35">
      <c r="A16" s="2" t="s">
        <v>459</v>
      </c>
      <c r="B16" s="7" t="str">
        <f>HYPERLINK("https://db.cngb.org/search/sample/CNS0047820/","CNS0047820")</f>
        <v>CNS0047820</v>
      </c>
      <c r="C16" s="11" t="str">
        <f>HYPERLINK("ftp://ftp.cngb.org/pub/CNSA/data2/CNP0000335/CNS0047820/CNX0036528/","S015 FQ")</f>
        <v>S015 FQ</v>
      </c>
      <c r="D16" s="11" t="str">
        <f>HYPERLINK("ftp://ftp.cngb.org/pub/CNSA/data2/CNP0000335/CNS0047820/CNX0115855/CNR0138235/","S015 BAM")</f>
        <v>S015 BAM</v>
      </c>
      <c r="E16" s="3" t="s">
        <v>14</v>
      </c>
      <c r="F16" s="9" t="str">
        <f>HYPERLINK("https://dx.doi.org/10.18730/JDV4G","10.18730/JDV4G")</f>
        <v>10.18730/JDV4G</v>
      </c>
      <c r="G16" s="9" t="str">
        <f>HYPERLINK("http://cgngenis.wur.nl/AccessionDetails.aspx?acnumber=CGN05163","CGN05163")</f>
        <v>CGN05163</v>
      </c>
      <c r="H16" s="9" t="str">
        <f>HYPERLINK("https://dx.doi.org/10.18730/17FCR","10.18730/17FCR")</f>
        <v>10.18730/17FCR</v>
      </c>
    </row>
    <row r="17" spans="1:8" x14ac:dyDescent="0.35">
      <c r="A17" s="2" t="s">
        <v>460</v>
      </c>
      <c r="B17" s="7" t="str">
        <f>HYPERLINK("https://db.cngb.org/search/sample/CNS0047518/","CNS0047518")</f>
        <v>CNS0047518</v>
      </c>
      <c r="C17" s="11" t="str">
        <f>HYPERLINK("ftp://ftp.cngb.org/pub/CNSA/data2/CNP0000335/CNS0047518/CNX0036529/","S016 FQ")</f>
        <v>S016 FQ</v>
      </c>
      <c r="D17" s="11" t="str">
        <f>HYPERLINK("ftp://ftp.cngb.org/pub/CNSA/data2/CNP0000335/CNS0047518/CNX0115856/CNR0138236/","S016 BAM")</f>
        <v>S016 BAM</v>
      </c>
      <c r="E17" s="3" t="s">
        <v>15</v>
      </c>
      <c r="F17" s="9" t="str">
        <f>HYPERLINK("https://dx.doi.org/10.18730/JDV5H","10.18730/JDV5H")</f>
        <v>10.18730/JDV5H</v>
      </c>
      <c r="G17" s="9" t="str">
        <f>HYPERLINK("http://cgngenis.wur.nl/AccessionDetails.aspx?acnumber=CGN05175","CGN05175")</f>
        <v>CGN05175</v>
      </c>
      <c r="H17" s="9" t="str">
        <f>HYPERLINK("https://dx.doi.org/10.18730/17VZM","10.18730/17VZM")</f>
        <v>10.18730/17VZM</v>
      </c>
    </row>
    <row r="18" spans="1:8" x14ac:dyDescent="0.35">
      <c r="A18" s="2" t="s">
        <v>461</v>
      </c>
      <c r="B18" s="7" t="str">
        <f>HYPERLINK("https://db.cngb.org/search/sample/CNS0047839/","CNS0047839")</f>
        <v>CNS0047839</v>
      </c>
      <c r="C18" s="11" t="str">
        <f>HYPERLINK("ftp://ftp.cngb.org/pub/CNSA/data2/CNP0000335/CNS0047839/CNX0036530/","S017 FQ")</f>
        <v>S017 FQ</v>
      </c>
      <c r="D18" s="11" t="str">
        <f>HYPERLINK("ftp://ftp.cngb.org/pub/CNSA/data2/CNP0000335/CNS0047839/CNX0115857/CNR0138237/","S017 BAM")</f>
        <v>S017 BAM</v>
      </c>
      <c r="E18" s="3" t="s">
        <v>16</v>
      </c>
      <c r="F18" s="9" t="str">
        <f>HYPERLINK("https://dx.doi.org/10.18730/JDV6J","10.18730/JDV6J")</f>
        <v>10.18730/JDV6J</v>
      </c>
      <c r="G18" s="9" t="str">
        <f>HYPERLINK("http://cgngenis.wur.nl/AccessionDetails.aspx?acnumber=CGN05201","CGN05201")</f>
        <v>CGN05201</v>
      </c>
      <c r="H18" s="9" t="str">
        <f>HYPERLINK("https://dx.doi.org/10.18730/17G07","10.18730/17G07")</f>
        <v>10.18730/17G07</v>
      </c>
    </row>
    <row r="19" spans="1:8" x14ac:dyDescent="0.35">
      <c r="A19" s="2" t="s">
        <v>462</v>
      </c>
      <c r="B19" s="7" t="str">
        <f>HYPERLINK("https://db.cngb.org/search/sample/CNS0047632/","CNS0047632")</f>
        <v>CNS0047632</v>
      </c>
      <c r="C19" s="11" t="str">
        <f>HYPERLINK("ftp://ftp.cngb.org/pub/CNSA/data2/CNP0000335/CNS0047632/CNX0036531/","S018 FQ")</f>
        <v>S018 FQ</v>
      </c>
      <c r="D19" s="11" t="str">
        <f>HYPERLINK("ftp://ftp.cngb.org/pub/CNSA/data2/CNP0000335/CNS0047632/CNX0115858/CNR0138238/","S018 BAM")</f>
        <v>S018 BAM</v>
      </c>
      <c r="E19" s="3" t="s">
        <v>17</v>
      </c>
      <c r="F19" s="9" t="str">
        <f>HYPERLINK("https://dx.doi.org/10.18730/JDV7K","10.18730/JDV7K")</f>
        <v>10.18730/JDV7K</v>
      </c>
      <c r="G19" s="9" t="str">
        <f>HYPERLINK("http://cgngenis.wur.nl/AccessionDetails.aspx?acnumber=CGN05246","CGN05246")</f>
        <v>CGN05246</v>
      </c>
      <c r="H19" s="9" t="str">
        <f>HYPERLINK("https://dx.doi.org/10.18730/17ZV~","10.18730/17ZV~")</f>
        <v>10.18730/17ZV~</v>
      </c>
    </row>
    <row r="20" spans="1:8" x14ac:dyDescent="0.35">
      <c r="A20" s="2" t="s">
        <v>463</v>
      </c>
      <c r="B20" s="7" t="str">
        <f>HYPERLINK("https://db.cngb.org/search/sample/CNS0047560/","CNS0047560")</f>
        <v>CNS0047560</v>
      </c>
      <c r="C20" s="11" t="str">
        <f>HYPERLINK("ftp://ftp.cngb.org/pub/CNSA/data2/CNP0000335/CNS0047560/CNX0036532/","S019 FQ")</f>
        <v>S019 FQ</v>
      </c>
      <c r="D20" s="11" t="str">
        <f>HYPERLINK("ftp://ftp.cngb.org/pub/CNSA/data2/CNP0000335/CNS0047560/CNX0115859/CNR0138239/","S019 BAM")</f>
        <v>S019 BAM</v>
      </c>
      <c r="E20" s="3" t="s">
        <v>18</v>
      </c>
      <c r="F20" s="9" t="str">
        <f>HYPERLINK("https://dx.doi.org/10.18730/JDV8M","10.18730/JDV8M")</f>
        <v>10.18730/JDV8M</v>
      </c>
      <c r="G20" s="9" t="str">
        <f>HYPERLINK("http://cgngenis.wur.nl/AccessionDetails.aspx?acnumber=CGN05257","CGN05257")</f>
        <v>CGN05257</v>
      </c>
      <c r="H20" s="9" t="str">
        <f>HYPERLINK("https://dx.doi.org/10.18730/17H35","10.18730/17H35")</f>
        <v>10.18730/17H35</v>
      </c>
    </row>
    <row r="21" spans="1:8" x14ac:dyDescent="0.35">
      <c r="A21" s="2" t="s">
        <v>464</v>
      </c>
      <c r="B21" s="7" t="str">
        <f>HYPERLINK("https://db.cngb.org/search/sample/CNS0047544/","CNS0047544")</f>
        <v>CNS0047544</v>
      </c>
      <c r="C21" s="11" t="str">
        <f>HYPERLINK("ftp://ftp.cngb.org/pub/CNSA/data2/CNP0000335/CNS0047544/CNX0036533/","S020 FQ")</f>
        <v>S020 FQ</v>
      </c>
      <c r="D21" s="11" t="str">
        <f>HYPERLINK("ftp://ftp.cngb.org/pub/CNSA/data2/CNP0000335/CNS0047544/CNX0115860/CNR0138240/","S020 BAM")</f>
        <v>S020 BAM</v>
      </c>
      <c r="E21" s="3" t="s">
        <v>19</v>
      </c>
      <c r="F21" s="9" t="str">
        <f>HYPERLINK("https://dx.doi.org/10.18730/JDV9N","10.18730/JDV9N")</f>
        <v>10.18730/JDV9N</v>
      </c>
      <c r="G21" s="9" t="str">
        <f>HYPERLINK("http://cgngenis.wur.nl/AccessionDetails.aspx?acnumber=CGN05281","CGN05281")</f>
        <v>CGN05281</v>
      </c>
      <c r="H21" s="9" t="str">
        <f>HYPERLINK("https://dx.doi.org/10.18730/18290","10.18730/18290")</f>
        <v>10.18730/18290</v>
      </c>
    </row>
    <row r="22" spans="1:8" x14ac:dyDescent="0.35">
      <c r="A22" s="2" t="s">
        <v>465</v>
      </c>
      <c r="B22" s="7" t="str">
        <f>HYPERLINK("https://db.cngb.org/search/sample/CNS0047688/","CNS0047688")</f>
        <v>CNS0047688</v>
      </c>
      <c r="C22" s="11" t="str">
        <f>HYPERLINK("ftp://ftp.cngb.org/pub/CNSA/data2/CNP0000335/CNS0047688/CNX0036534/","S021 FQ")</f>
        <v>S021 FQ</v>
      </c>
      <c r="D22" s="11" t="str">
        <f>HYPERLINK("ftp://ftp.cngb.org/pub/CNSA/data2/CNP0000335/CNS0047688/CNX0115861/CNR0138241/","S021 BAM")</f>
        <v>S021 BAM</v>
      </c>
      <c r="E22" s="3" t="s">
        <v>20</v>
      </c>
      <c r="F22" s="9" t="str">
        <f>HYPERLINK("https://dx.doi.org/10.18730/JDVAP","10.18730/JDVAP")</f>
        <v>10.18730/JDVAP</v>
      </c>
      <c r="G22" s="9" t="str">
        <f>HYPERLINK("http://cgngenis.wur.nl/AccessionDetails.aspx?acnumber=CGN05813","CGN05813")</f>
        <v>CGN05813</v>
      </c>
      <c r="H22" s="9" t="str">
        <f>HYPERLINK("https://dx.doi.org/10.18730/17WFU","10.18730/17WFU")</f>
        <v>10.18730/17WFU</v>
      </c>
    </row>
    <row r="23" spans="1:8" x14ac:dyDescent="0.35">
      <c r="A23" s="2" t="s">
        <v>466</v>
      </c>
      <c r="B23" s="7" t="str">
        <f>HYPERLINK("https://db.cngb.org/search/sample/CNS0047763/","CNS0047763")</f>
        <v>CNS0047763</v>
      </c>
      <c r="C23" s="11" t="str">
        <f>HYPERLINK("ftp://ftp.cngb.org/pub/CNSA/data2/CNP0000335/CNS0047763/CNX0036535/","S022 FQ")</f>
        <v>S022 FQ</v>
      </c>
      <c r="D23" s="11" t="str">
        <f>HYPERLINK("ftp://ftp.cngb.org/pub/CNSA/data2/CNP0000335/CNS0047763/CNX0115862/CNR0138242/","S022 BAM")</f>
        <v>S022 BAM</v>
      </c>
      <c r="E23" s="3" t="s">
        <v>21</v>
      </c>
      <c r="F23" s="9" t="str">
        <f>HYPERLINK("https://dx.doi.org/10.18730/JDVBQ","10.18730/JDVBQ")</f>
        <v>10.18730/JDVBQ</v>
      </c>
      <c r="G23" s="9" t="str">
        <f>HYPERLINK("http://cgngenis.wur.nl/AccessionDetails.aspx?acnumber=CGN05957","CGN05957")</f>
        <v>CGN05957</v>
      </c>
      <c r="H23" s="9" t="str">
        <f>HYPERLINK("https://dx.doi.org/10.18730/18CT4","10.18730/18CT4")</f>
        <v>10.18730/18CT4</v>
      </c>
    </row>
    <row r="24" spans="1:8" x14ac:dyDescent="0.35">
      <c r="A24" s="2" t="s">
        <v>467</v>
      </c>
      <c r="B24" s="7" t="str">
        <f>HYPERLINK("https://db.cngb.org/search/sample/CNS0047506/","CNS0047506")</f>
        <v>CNS0047506</v>
      </c>
      <c r="C24" s="11" t="str">
        <f>HYPERLINK("ftp://ftp.cngb.org/pub/CNSA/data2/CNP0000335/CNS0047506/CNX0036536/","S023 FQ")</f>
        <v>S023 FQ</v>
      </c>
      <c r="D24" s="11" t="str">
        <f>HYPERLINK("ftp://ftp.cngb.org/pub/CNSA/data2/CNP0000335/CNS0047506/CNX0115863/CNR0138243/","S023 BAM")</f>
        <v>S023 BAM</v>
      </c>
      <c r="E24" s="3" t="s">
        <v>22</v>
      </c>
      <c r="F24" s="9" t="str">
        <f>HYPERLINK("https://dx.doi.org/10.18730/JDVCR","10.18730/JDVCR")</f>
        <v>10.18730/JDVCR</v>
      </c>
      <c r="G24" s="9" t="str">
        <f>HYPERLINK("http://cgngenis.wur.nl/AccessionDetails.aspx?acnumber=CGN05959","CGN05959")</f>
        <v>CGN05959</v>
      </c>
      <c r="H24" s="9" t="str">
        <f>HYPERLINK("https://dx.doi.org/10.18730/18CW6","10.18730/18CW6")</f>
        <v>10.18730/18CW6</v>
      </c>
    </row>
    <row r="25" spans="1:8" x14ac:dyDescent="0.35">
      <c r="A25" s="2" t="s">
        <v>468</v>
      </c>
      <c r="B25" s="7" t="str">
        <f>HYPERLINK("https://db.cngb.org/search/sample/CNS0047949/","CNS0047949")</f>
        <v>CNS0047949</v>
      </c>
      <c r="C25" s="11" t="str">
        <f>HYPERLINK("ftp://ftp.cngb.org/pub/CNSA/data2/CNP0000335/CNS0047949/CNX0036537/","S024 FQ")</f>
        <v>S024 FQ</v>
      </c>
      <c r="D25" s="11" t="str">
        <f>HYPERLINK("ftp://ftp.cngb.org/pub/CNSA/data2/CNP0000335/CNS0047949/CNX0115864/CNR0138244/","S024 BAM")</f>
        <v>S024 BAM</v>
      </c>
      <c r="E25" s="3" t="s">
        <v>23</v>
      </c>
      <c r="F25" s="9" t="str">
        <f>HYPERLINK("https://dx.doi.org/10.18730/JDVDS","10.18730/JDVDS")</f>
        <v>10.18730/JDVDS</v>
      </c>
      <c r="G25" s="9" t="str">
        <f>HYPERLINK("http://cgngenis.wur.nl/AccessionDetails.aspx?acnumber=CGN05972","CGN05972")</f>
        <v>CGN05972</v>
      </c>
      <c r="H25" s="9" t="str">
        <f>HYPERLINK("https://dx.doi.org/10.18730/18BT9","10.18730/18BT9")</f>
        <v>10.18730/18BT9</v>
      </c>
    </row>
    <row r="26" spans="1:8" x14ac:dyDescent="0.35">
      <c r="A26" s="2" t="s">
        <v>469</v>
      </c>
      <c r="B26" s="7" t="str">
        <f>HYPERLINK("https://db.cngb.org/search/sample/CNS0047872/","CNS0047872")</f>
        <v>CNS0047872</v>
      </c>
      <c r="C26" s="11" t="str">
        <f>HYPERLINK("ftp://ftp.cngb.org/pub/CNSA/data2/CNP0000335/CNS0047872/CNX0036538/","S025 FQ")</f>
        <v>S025 FQ</v>
      </c>
      <c r="D26" s="11" t="str">
        <f>HYPERLINK("ftp://ftp.cngb.org/pub/CNSA/data2/CNP0000335/CNS0047872/CNX0115865/CNR0138245/","S025 BAM")</f>
        <v>S025 BAM</v>
      </c>
      <c r="E26" s="3" t="s">
        <v>24</v>
      </c>
      <c r="F26" s="9" t="str">
        <f>HYPERLINK("https://dx.doi.org/10.18730/JDVET","10.18730/JDVET")</f>
        <v>10.18730/JDVET</v>
      </c>
      <c r="G26" s="9" t="str">
        <f>HYPERLINK("http://cgngenis.wur.nl/AccessionDetails.aspx?acnumber=CGN06009","CGN06009")</f>
        <v>CGN06009</v>
      </c>
      <c r="H26" s="9" t="str">
        <f>HYPERLINK("https://dx.doi.org/10.18730/1AGKV","10.18730/1AGKV")</f>
        <v>10.18730/1AGKV</v>
      </c>
    </row>
    <row r="27" spans="1:8" x14ac:dyDescent="0.35">
      <c r="A27" s="2" t="s">
        <v>470</v>
      </c>
      <c r="B27" s="7" t="str">
        <f>HYPERLINK("https://db.cngb.org/search/sample/CNS0047767/","CNS0047767")</f>
        <v>CNS0047767</v>
      </c>
      <c r="C27" s="11" t="str">
        <f>HYPERLINK("ftp://ftp.cngb.org/pub/CNSA/data2/CNP0000335/CNS0047767/CNX0036539/","S026 FQ")</f>
        <v>S026 FQ</v>
      </c>
      <c r="D27" s="11" t="str">
        <f>HYPERLINK("ftp://ftp.cngb.org/pub/CNSA/data2/CNP0000335/CNS0047767/CNX0115866/CNR0138246/","S026 BAM")</f>
        <v>S026 BAM</v>
      </c>
      <c r="E27" s="3" t="s">
        <v>25</v>
      </c>
      <c r="F27" s="9" t="str">
        <f>HYPERLINK("https://dx.doi.org/10.18730/S9JGQ","10.18730/S9JGQ")</f>
        <v>10.18730/S9JGQ</v>
      </c>
      <c r="G27" s="9" t="str">
        <f>HYPERLINK("http://cgngenis.wur.nl/AccessionDetails.aspx?acnumber=CGN06012","CGN06012")</f>
        <v>CGN06012</v>
      </c>
      <c r="H27" s="9" t="str">
        <f>HYPERLINK("https://dx.doi.org/10.18730/1AGMW","10.18730/1AGMW")</f>
        <v>10.18730/1AGMW</v>
      </c>
    </row>
    <row r="28" spans="1:8" x14ac:dyDescent="0.35">
      <c r="A28" s="2" t="s">
        <v>471</v>
      </c>
      <c r="B28" s="7" t="str">
        <f>HYPERLINK("https://db.cngb.org/search/sample/CNS0047733/","CNS0047733")</f>
        <v>CNS0047733</v>
      </c>
      <c r="C28" s="11" t="str">
        <f>HYPERLINK("ftp://ftp.cngb.org/pub/CNSA/data2/CNP0000335/CNS0047733/CNX0036540/","S027 FQ")</f>
        <v>S027 FQ</v>
      </c>
      <c r="D28" s="11" t="str">
        <f>HYPERLINK("ftp://ftp.cngb.org/pub/CNSA/data2/CNP0000335/CNS0047733/CNX0115867/CNR0138247/","S027 BAM")</f>
        <v>S027 BAM</v>
      </c>
      <c r="E28" s="3" t="s">
        <v>26</v>
      </c>
      <c r="F28" s="9" t="str">
        <f>HYPERLINK("https://dx.doi.org/10.18730/JDVFV","10.18730/JDVFV")</f>
        <v>10.18730/JDVFV</v>
      </c>
      <c r="G28" s="9" t="str">
        <f>HYPERLINK("http://cgngenis.wur.nl/AccessionDetails.aspx?acnumber=CGN09328","CGN09328")</f>
        <v>CGN09328</v>
      </c>
      <c r="H28" s="9" t="str">
        <f>HYPERLINK("https://dx.doi.org/10.18730/17VYK","10.18730/17VYK")</f>
        <v>10.18730/17VYK</v>
      </c>
    </row>
    <row r="29" spans="1:8" x14ac:dyDescent="0.35">
      <c r="A29" s="2" t="s">
        <v>472</v>
      </c>
      <c r="B29" s="7" t="str">
        <f>HYPERLINK("https://db.cngb.org/search/sample/CNS0047951/","CNS0047951")</f>
        <v>CNS0047951</v>
      </c>
      <c r="C29" s="11" t="str">
        <f>HYPERLINK("ftp://ftp.cngb.org/pub/CNSA/data2/CNP0000335/CNS0047951/CNX0036145/","S028 FQ")</f>
        <v>S028 FQ</v>
      </c>
      <c r="D29" s="11" t="str">
        <f>HYPERLINK("ftp://ftp.cngb.org/pub/CNSA/data2/CNP0000335/CNS0047951/CNX0115868/CNR0138248/","S028 BAM")</f>
        <v>S028 BAM</v>
      </c>
      <c r="E29" s="3" t="s">
        <v>27</v>
      </c>
      <c r="F29" s="9" t="str">
        <f>HYPERLINK("https://dx.doi.org/10.18730/JDVGW","10.18730/JDVGW")</f>
        <v>10.18730/JDVGW</v>
      </c>
      <c r="G29" s="9" t="str">
        <f>HYPERLINK("http://cgngenis.wur.nl/AccessionDetails.aspx?acnumber=CGN09337","CGN09337")</f>
        <v>CGN09337</v>
      </c>
      <c r="H29" s="9" t="str">
        <f>HYPERLINK("https://dx.doi.org/10.18730/17YHW","10.18730/17YHW")</f>
        <v>10.18730/17YHW</v>
      </c>
    </row>
    <row r="30" spans="1:8" x14ac:dyDescent="0.35">
      <c r="A30" s="2" t="s">
        <v>473</v>
      </c>
      <c r="B30" s="7" t="str">
        <f>HYPERLINK("https://db.cngb.org/search/sample/CNS0047602/","CNS0047602")</f>
        <v>CNS0047602</v>
      </c>
      <c r="C30" s="11" t="str">
        <f>HYPERLINK("ftp://ftp.cngb.org/pub/CNSA/data2/CNP0000335/CNS0047602/CNX0036146/","S029 FQ")</f>
        <v>S029 FQ</v>
      </c>
      <c r="D30" s="11" t="str">
        <f>HYPERLINK("ftp://ftp.cngb.org/pub/CNSA/data2/CNP0000335/CNS0047602/CNX0115869/CNR0138249/","S029 BAM")</f>
        <v>S029 BAM</v>
      </c>
      <c r="E30" s="3" t="s">
        <v>28</v>
      </c>
      <c r="F30" s="9" t="str">
        <f>HYPERLINK("https://dx.doi.org/10.18730/JDVHX","10.18730/JDVHX")</f>
        <v>10.18730/JDVHX</v>
      </c>
      <c r="G30" s="9" t="str">
        <f>HYPERLINK("http://cgngenis.wur.nl/AccessionDetails.aspx?acnumber=CGN09340","CGN09340")</f>
        <v>CGN09340</v>
      </c>
      <c r="H30" s="9" t="str">
        <f>HYPERLINK("https://dx.doi.org/10.18730/17ZRY","10.18730/17ZRY")</f>
        <v>10.18730/17ZRY</v>
      </c>
    </row>
    <row r="31" spans="1:8" x14ac:dyDescent="0.35">
      <c r="A31" s="2" t="s">
        <v>474</v>
      </c>
      <c r="B31" s="7" t="str">
        <f>HYPERLINK("https://db.cngb.org/search/sample/CNS0047758/","CNS0047758")</f>
        <v>CNS0047758</v>
      </c>
      <c r="C31" s="11" t="str">
        <f>HYPERLINK("ftp://ftp.cngb.org/pub/CNSA/data2/CNP0000335/CNS0047758/CNX0036541/","S030 FQ")</f>
        <v>S030 FQ</v>
      </c>
      <c r="D31" s="11" t="str">
        <f>HYPERLINK("ftp://ftp.cngb.org/pub/CNSA/data2/CNP0000335/CNS0047758/CNX0115870/CNR0138250/","S030 BAM")</f>
        <v>S030 BAM</v>
      </c>
      <c r="E31" s="3" t="s">
        <v>29</v>
      </c>
      <c r="F31" s="9" t="str">
        <f>HYPERLINK("https://dx.doi.org/10.18730/JDVJY","10.18730/JDVJY")</f>
        <v>10.18730/JDVJY</v>
      </c>
      <c r="G31" s="9" t="str">
        <f>HYPERLINK("http://cgngenis.wur.nl/AccessionDetails.aspx?acnumber=CGN09341","CGN09341")</f>
        <v>CGN09341</v>
      </c>
      <c r="H31" s="9" t="str">
        <f>HYPERLINK("https://dx.doi.org/10.18730/18023","10.18730/18023")</f>
        <v>10.18730/18023</v>
      </c>
    </row>
    <row r="32" spans="1:8" x14ac:dyDescent="0.35">
      <c r="A32" s="2" t="s">
        <v>475</v>
      </c>
      <c r="B32" s="7" t="str">
        <f>HYPERLINK("https://db.cngb.org/search/sample/CNS0047756/","CNS0047756")</f>
        <v>CNS0047756</v>
      </c>
      <c r="C32" s="11" t="str">
        <f>HYPERLINK("ftp://ftp.cngb.org/pub/CNSA/data2/CNP0000335/CNS0047756/CNX0036542/","S031 FQ")</f>
        <v>S031 FQ</v>
      </c>
      <c r="D32" s="11" t="str">
        <f>HYPERLINK("ftp://ftp.cngb.org/pub/CNSA/data2/CNP0000335/CNS0047756/CNX0115871/CNR0138251/","S031 BAM")</f>
        <v>S031 BAM</v>
      </c>
      <c r="E32" s="3" t="s">
        <v>30</v>
      </c>
      <c r="F32" s="9" t="str">
        <f>HYPERLINK("https://dx.doi.org/10.18730/JDVKZ","10.18730/JDVKZ")</f>
        <v>10.18730/JDVKZ</v>
      </c>
      <c r="G32" s="9" t="str">
        <f>HYPERLINK("http://cgngenis.wur.nl/AccessionDetails.aspx?acnumber=CGN09380","CGN09380")</f>
        <v>CGN09380</v>
      </c>
      <c r="H32" s="9" t="str">
        <f>HYPERLINK("https://dx.doi.org/10.18730/1BSWG","10.18730/1BSWG")</f>
        <v>10.18730/1BSWG</v>
      </c>
    </row>
    <row r="33" spans="1:8" x14ac:dyDescent="0.35">
      <c r="A33" s="2" t="s">
        <v>476</v>
      </c>
      <c r="B33" s="7" t="str">
        <f>HYPERLINK("https://db.cngb.org/search/sample/CNS0047567/","CNS0047567")</f>
        <v>CNS0047567</v>
      </c>
      <c r="C33" s="11" t="str">
        <f>HYPERLINK("ftp://ftp.cngb.org/pub/CNSA/data2/CNP0000335/CNS0047567/CNX0036147/","S032 FQ")</f>
        <v>S032 FQ</v>
      </c>
      <c r="D33" s="11" t="str">
        <f>HYPERLINK("ftp://ftp.cngb.org/pub/CNSA/data2/CNP0000335/CNS0047567/CNX0115872/CNR0138252/","S032 BAM")</f>
        <v>S032 BAM</v>
      </c>
      <c r="E33" s="3" t="s">
        <v>31</v>
      </c>
      <c r="F33" s="9" t="str">
        <f>HYPERLINK("https://dx.doi.org/10.18730/JDVM*","10.18730/JDVM*")</f>
        <v>10.18730/JDVM*</v>
      </c>
      <c r="G33" s="9" t="str">
        <f>HYPERLINK("http://cgngenis.wur.nl/AccessionDetails.aspx?acnumber=CGN10910","CGN10910")</f>
        <v>CGN10910</v>
      </c>
      <c r="H33" s="9" t="str">
        <f>HYPERLINK("https://dx.doi.org/10.18730/1AKQG","10.18730/1AKQG")</f>
        <v>10.18730/1AKQG</v>
      </c>
    </row>
    <row r="34" spans="1:8" x14ac:dyDescent="0.35">
      <c r="A34" s="2" t="s">
        <v>477</v>
      </c>
      <c r="B34" s="7" t="str">
        <f>HYPERLINK("https://db.cngb.org/search/sample/CNS0047625/","CNS0047625")</f>
        <v>CNS0047625</v>
      </c>
      <c r="C34" s="11" t="str">
        <f>HYPERLINK("ftp://ftp.cngb.org/pub/CNSA/data2/CNP0000335/CNS0047625/CNX0036148/","S033 FQ")</f>
        <v>S033 FQ</v>
      </c>
      <c r="D34" s="11" t="str">
        <f>HYPERLINK("ftp://ftp.cngb.org/pub/CNSA/data2/CNP0000335/CNS0047625/CNX0115873/CNR0138253/","S033 BAM")</f>
        <v>S033 BAM</v>
      </c>
      <c r="E34" s="3" t="s">
        <v>32</v>
      </c>
      <c r="F34" s="9" t="str">
        <f>HYPERLINK("https://dx.doi.org/10.18730/JDVN~","10.18730/JDVN~")</f>
        <v>10.18730/JDVN~</v>
      </c>
      <c r="G34" s="9" t="str">
        <f>HYPERLINK("http://cgngenis.wur.nl/AccessionDetails.aspx?acnumber=CGN10945","CGN10945")</f>
        <v>CGN10945</v>
      </c>
      <c r="H34" s="9" t="str">
        <f>HYPERLINK("https://dx.doi.org/10.18730/1BT0M","10.18730/1BT0M")</f>
        <v>10.18730/1BT0M</v>
      </c>
    </row>
    <row r="35" spans="1:8" x14ac:dyDescent="0.35">
      <c r="A35" s="2" t="s">
        <v>478</v>
      </c>
      <c r="B35" s="7" t="str">
        <f>HYPERLINK("https://db.cngb.org/search/sample/CNS0047589/","CNS0047589")</f>
        <v>CNS0047589</v>
      </c>
      <c r="C35" s="11" t="str">
        <f>HYPERLINK("ftp://ftp.cngb.org/pub/CNSA/data2/CNP0000335/CNS0047589/CNX0036543/","S034 FQ")</f>
        <v>S034 FQ</v>
      </c>
      <c r="D35" s="11" t="str">
        <f>HYPERLINK("ftp://ftp.cngb.org/pub/CNSA/data2/CNP0000335/CNS0047589/CNX0115874/CNR0138254/","S034 BAM")</f>
        <v>S034 BAM</v>
      </c>
      <c r="E35" s="3" t="s">
        <v>33</v>
      </c>
      <c r="F35" s="9" t="str">
        <f>HYPERLINK("https://dx.doi.org/10.18730/JDVP$","10.18730/JDVP$")</f>
        <v>10.18730/JDVP$</v>
      </c>
      <c r="G35" s="9" t="str">
        <f>HYPERLINK("http://cgngenis.wur.nl/AccessionDetails.aspx?acnumber=CGN10961","CGN10961")</f>
        <v>CGN10961</v>
      </c>
      <c r="H35" s="9" t="str">
        <f>HYPERLINK("https://dx.doi.org/10.18730/1BVP0","10.18730/1BVP0")</f>
        <v>10.18730/1BVP0</v>
      </c>
    </row>
    <row r="36" spans="1:8" x14ac:dyDescent="0.35">
      <c r="A36" s="2" t="s">
        <v>479</v>
      </c>
      <c r="B36" s="7" t="str">
        <f>HYPERLINK("https://db.cngb.org/search/sample/CNS0047514/","CNS0047514")</f>
        <v>CNS0047514</v>
      </c>
      <c r="C36" s="11" t="str">
        <f>HYPERLINK("ftp://ftp.cngb.org/pub/CNSA/data2/CNP0000335/CNS0047514/CNX0036149/","S035 FQ")</f>
        <v>S035 FQ</v>
      </c>
      <c r="D36" s="11" t="str">
        <f>HYPERLINK("ftp://ftp.cngb.org/pub/CNSA/data2/CNP0000335/CNS0047514/CNX0115875/CNR0138255/","S035 BAM")</f>
        <v>S035 BAM</v>
      </c>
      <c r="E36" s="3" t="s">
        <v>34</v>
      </c>
      <c r="F36" s="9" t="str">
        <f>HYPERLINK("https://dx.doi.org/10.18730/JDVQ=","10.18730/JDVQ=")</f>
        <v>10.18730/JDVQ=</v>
      </c>
      <c r="G36" s="9" t="str">
        <f>HYPERLINK("http://cgngenis.wur.nl/AccessionDetails.aspx?acnumber=CGN10965","CGN10965")</f>
        <v>CGN10965</v>
      </c>
      <c r="H36" s="9" t="str">
        <f>HYPERLINK("https://dx.doi.org/10.18730/1BVZ9","10.18730/1BVZ9")</f>
        <v>10.18730/1BVZ9</v>
      </c>
    </row>
    <row r="37" spans="1:8" x14ac:dyDescent="0.35">
      <c r="A37" s="2" t="s">
        <v>480</v>
      </c>
      <c r="B37" s="7" t="str">
        <f>HYPERLINK("https://db.cngb.org/search/sample/CNS0047785/","CNS0047785")</f>
        <v>CNS0047785</v>
      </c>
      <c r="C37" s="11" t="str">
        <f>HYPERLINK("ftp://ftp.cngb.org/pub/CNSA/data2/CNP0000335/CNS0047785/CNX0036150/","S036 FQ")</f>
        <v>S036 FQ</v>
      </c>
      <c r="D37" s="11" t="str">
        <f>HYPERLINK("ftp://ftp.cngb.org/pub/CNSA/data2/CNP0000335/CNS0047785/CNX0115876/CNR0138256/","S036 BAM")</f>
        <v>S036 BAM</v>
      </c>
      <c r="E37" s="3" t="s">
        <v>35</v>
      </c>
      <c r="F37" s="9" t="str">
        <f>HYPERLINK("https://dx.doi.org/10.18730/JDVRU","10.18730/JDVRU")</f>
        <v>10.18730/JDVRU</v>
      </c>
      <c r="G37" s="9" t="str">
        <f>HYPERLINK("http://cgngenis.wur.nl/AccessionDetails.aspx?acnumber=CGN10966","CGN10966")</f>
        <v>CGN10966</v>
      </c>
      <c r="H37" s="9" t="str">
        <f>HYPERLINK("https://dx.doi.org/10.18730/1BWTU","10.18730/1BWTU")</f>
        <v>10.18730/1BWTU</v>
      </c>
    </row>
    <row r="38" spans="1:8" x14ac:dyDescent="0.35">
      <c r="A38" s="2" t="s">
        <v>481</v>
      </c>
      <c r="B38" s="7" t="str">
        <f>HYPERLINK("https://db.cngb.org/search/sample/CNS0047722/","CNS0047722")</f>
        <v>CNS0047722</v>
      </c>
      <c r="C38" s="11" t="str">
        <f>HYPERLINK("ftp://ftp.cngb.org/pub/CNSA/data2/CNP0000335/CNS0047722/CNX0036544/","S037 FQ")</f>
        <v>S037 FQ</v>
      </c>
      <c r="D38" s="11" t="str">
        <f>HYPERLINK("ftp://ftp.cngb.org/pub/CNSA/data2/CNP0000335/CNS0047722/CNX0115877/CNR0138257/","S037 BAM")</f>
        <v>S037 BAM</v>
      </c>
      <c r="E38" s="3" t="s">
        <v>36</v>
      </c>
      <c r="F38" s="9" t="str">
        <f>HYPERLINK("https://dx.doi.org/10.18730/JDVS0","10.18730/JDVS0")</f>
        <v>10.18730/JDVS0</v>
      </c>
      <c r="G38" s="9" t="str">
        <f>HYPERLINK("http://cgngenis.wur.nl/AccessionDetails.aspx?acnumber=CGN11338","CGN11338")</f>
        <v>CGN11338</v>
      </c>
      <c r="H38" s="9" t="str">
        <f>HYPERLINK("https://dx.doi.org/10.18730/1BSRC","10.18730/1BSRC")</f>
        <v>10.18730/1BSRC</v>
      </c>
    </row>
    <row r="39" spans="1:8" x14ac:dyDescent="0.35">
      <c r="A39" s="2" t="s">
        <v>482</v>
      </c>
      <c r="B39" s="7" t="str">
        <f>HYPERLINK("https://db.cngb.org/search/sample/CNS0047838/","CNS0047838")</f>
        <v>CNS0047838</v>
      </c>
      <c r="C39" s="11" t="str">
        <f>HYPERLINK("ftp://ftp.cngb.org/pub/CNSA/data2/CNP0000335/CNS0047838/CNX0036151/","S038 FQ")</f>
        <v>S038 FQ</v>
      </c>
      <c r="D39" s="11" t="str">
        <f>HYPERLINK("ftp://ftp.cngb.org/pub/CNSA/data2/CNP0000335/CNS0047838/CNX0115878/CNR0138258/","S038 BAM")</f>
        <v>S038 BAM</v>
      </c>
      <c r="E39" s="3" t="s">
        <v>37</v>
      </c>
      <c r="F39" s="9" t="str">
        <f>HYPERLINK("https://dx.doi.org/10.18730/JDVT1","10.18730/JDVT1")</f>
        <v>10.18730/JDVT1</v>
      </c>
      <c r="G39" s="9" t="str">
        <f>HYPERLINK("http://cgngenis.wur.nl/AccessionDetails.aspx?acnumber=CGN11340","CGN11340")</f>
        <v>CGN11340</v>
      </c>
      <c r="H39" s="9" t="str">
        <f>HYPERLINK("https://dx.doi.org/10.18730/1BSTE","10.18730/1BSTE")</f>
        <v>10.18730/1BSTE</v>
      </c>
    </row>
    <row r="40" spans="1:8" x14ac:dyDescent="0.35">
      <c r="A40" s="2" t="s">
        <v>483</v>
      </c>
      <c r="B40" s="7" t="str">
        <f>HYPERLINK("https://db.cngb.org/search/sample/CNS0047657/","CNS0047657")</f>
        <v>CNS0047657</v>
      </c>
      <c r="C40" s="11" t="str">
        <f>HYPERLINK("ftp://ftp.cngb.org/pub/CNSA/data2/CNP0000335/CNS0047657/CNX0036152/","S039 FQ")</f>
        <v>S039 FQ</v>
      </c>
      <c r="D40" s="11" t="str">
        <f>HYPERLINK("ftp://ftp.cngb.org/pub/CNSA/data2/CNP0000335/CNS0047657/CNX0115879/CNR0138259/","S039 BAM")</f>
        <v>S039 BAM</v>
      </c>
      <c r="E40" s="3" t="s">
        <v>38</v>
      </c>
      <c r="F40" s="9" t="str">
        <f>HYPERLINK("https://dx.doi.org/10.18730/JDVV2","10.18730/JDVV2")</f>
        <v>10.18730/JDVV2</v>
      </c>
      <c r="G40" s="9" t="str">
        <f>HYPERLINK("http://cgngenis.wur.nl/AccessionDetails.aspx?acnumber=CGN11355","CGN11355")</f>
        <v>CGN11355</v>
      </c>
      <c r="H40" s="9" t="str">
        <f>HYPERLINK("https://dx.doi.org/10.18730/1BTM3","10.18730/1BTM3")</f>
        <v>10.18730/1BTM3</v>
      </c>
    </row>
    <row r="41" spans="1:8" x14ac:dyDescent="0.35">
      <c r="A41" s="2" t="s">
        <v>484</v>
      </c>
      <c r="B41" s="7" t="str">
        <f>HYPERLINK("https://db.cngb.org/search/sample/CNS0047782/","CNS0047782")</f>
        <v>CNS0047782</v>
      </c>
      <c r="C41" s="11" t="str">
        <f>HYPERLINK("ftp://ftp.cngb.org/pub/CNSA/data2/CNP0000335/CNS0047782/CNX0036153/","S040 FQ")</f>
        <v>S040 FQ</v>
      </c>
      <c r="D41" s="11" t="str">
        <f>HYPERLINK("ftp://ftp.cngb.org/pub/CNSA/data2/CNP0000335/CNS0047782/CNX0115880/CNR0138260/","S040 BAM")</f>
        <v>S040 BAM</v>
      </c>
      <c r="E41" s="3" t="s">
        <v>39</v>
      </c>
      <c r="F41" s="9" t="str">
        <f>HYPERLINK("https://dx.doi.org/10.18730/JDVW3","10.18730/JDVW3")</f>
        <v>10.18730/JDVW3</v>
      </c>
      <c r="G41" s="9" t="str">
        <f>HYPERLINK("http://cgngenis.wur.nl/AccessionDetails.aspx?acnumber=CGN11364","CGN11364")</f>
        <v>CGN11364</v>
      </c>
      <c r="H41" s="9" t="str">
        <f>HYPERLINK("https://dx.doi.org/10.18730/1BV1G","10.18730/1BV1G")</f>
        <v>10.18730/1BV1G</v>
      </c>
    </row>
    <row r="42" spans="1:8" x14ac:dyDescent="0.35">
      <c r="A42" s="2" t="s">
        <v>485</v>
      </c>
      <c r="B42" s="7" t="str">
        <f>HYPERLINK("https://db.cngb.org/search/sample/CNS0047749/","CNS0047749")</f>
        <v>CNS0047749</v>
      </c>
      <c r="C42" s="11" t="str">
        <f>HYPERLINK("ftp://ftp.cngb.org/pub/CNSA/data2/CNP0000335/CNS0047749/CNX0036154/","S041 FQ")</f>
        <v>S041 FQ</v>
      </c>
      <c r="D42" s="11" t="str">
        <f>HYPERLINK("ftp://ftp.cngb.org/pub/CNSA/data2/CNP0000335/CNS0047749/CNX0115881/CNR0138261/","S041 BAM")</f>
        <v>S041 BAM</v>
      </c>
      <c r="E42" s="3" t="s">
        <v>40</v>
      </c>
      <c r="F42" s="9" t="str">
        <f>HYPERLINK("https://dx.doi.org/10.18730/S9JHR","10.18730/S9JHR")</f>
        <v>10.18730/S9JHR</v>
      </c>
      <c r="G42" s="9" t="str">
        <f>HYPERLINK("http://cgngenis.wur.nl/AccessionDetails.aspx?acnumber=CGN11374","CGN11374")</f>
        <v>CGN11374</v>
      </c>
      <c r="H42" s="9" t="str">
        <f>HYPERLINK("https://dx.doi.org/10.18730/1BVNU","10.18730/1BVNU")</f>
        <v>10.18730/1BVNU</v>
      </c>
    </row>
    <row r="43" spans="1:8" x14ac:dyDescent="0.35">
      <c r="A43" s="2" t="s">
        <v>486</v>
      </c>
      <c r="B43" s="7" t="str">
        <f>HYPERLINK("https://db.cngb.org/search/sample/CNS0047638/","CNS0047638")</f>
        <v>CNS0047638</v>
      </c>
      <c r="C43" s="11" t="str">
        <f>HYPERLINK("ftp://ftp.cngb.org/pub/CNSA/data2/CNP0000335/CNS0047638/CNX0036155/","S042 FQ")</f>
        <v>S042 FQ</v>
      </c>
      <c r="D43" s="11" t="str">
        <f>HYPERLINK("ftp://ftp.cngb.org/pub/CNSA/data2/CNP0000335/CNS0047638/CNX0115882/CNR0138262/","S042 BAM")</f>
        <v>S042 BAM</v>
      </c>
      <c r="E43" s="3" t="s">
        <v>41</v>
      </c>
      <c r="F43" s="9" t="str">
        <f>HYPERLINK("https://dx.doi.org/10.18730/JDVX4","10.18730/JDVX4")</f>
        <v>10.18730/JDVX4</v>
      </c>
      <c r="G43" s="9" t="str">
        <f>HYPERLINK("http://cgngenis.wur.nl/AccessionDetails.aspx?acnumber=CGN11379","CGN11379")</f>
        <v>CGN11379</v>
      </c>
      <c r="H43" s="9" t="str">
        <f>HYPERLINK("https://dx.doi.org/10.18730/1BVY8","10.18730/1BVY8")</f>
        <v>10.18730/1BVY8</v>
      </c>
    </row>
    <row r="44" spans="1:8" x14ac:dyDescent="0.35">
      <c r="A44" s="2" t="s">
        <v>487</v>
      </c>
      <c r="B44" s="7" t="str">
        <f>HYPERLINK("https://db.cngb.org/search/sample/CNS0047925/","CNS0047925")</f>
        <v>CNS0047925</v>
      </c>
      <c r="C44" s="11" t="str">
        <f>HYPERLINK("ftp://ftp.cngb.org/pub/CNSA/data2/CNP0000335/CNS0047925/CNX0036156/","S043 FQ")</f>
        <v>S043 FQ</v>
      </c>
      <c r="D44" s="11" t="str">
        <f>HYPERLINK("ftp://ftp.cngb.org/pub/CNSA/data2/CNP0000335/CNS0047925/CNX0115883/CNR0138263/","S043 BAM")</f>
        <v>S043 BAM</v>
      </c>
      <c r="E44" s="3" t="s">
        <v>42</v>
      </c>
      <c r="F44" s="9" t="str">
        <f>HYPERLINK("https://dx.doi.org/10.18730/JDVY5","10.18730/JDVY5")</f>
        <v>10.18730/JDVY5</v>
      </c>
      <c r="G44" s="9" t="str">
        <f>HYPERLINK("http://cgngenis.wur.nl/AccessionDetails.aspx?acnumber=CGN11403","CGN11403")</f>
        <v>CGN11403</v>
      </c>
      <c r="H44" s="9" t="str">
        <f>HYPERLINK("https://dx.doi.org/10.18730/1BWS=","10.18730/1BWS=")</f>
        <v>10.18730/1BWS=</v>
      </c>
    </row>
    <row r="45" spans="1:8" x14ac:dyDescent="0.35">
      <c r="A45" s="2" t="s">
        <v>488</v>
      </c>
      <c r="B45" s="7" t="str">
        <f>HYPERLINK("https://db.cngb.org/search/sample/CNS0047568/","CNS0047568")</f>
        <v>CNS0047568</v>
      </c>
      <c r="C45" s="11" t="str">
        <f>HYPERLINK("ftp://ftp.cngb.org/pub/CNSA/data2/CNP0000335/CNS0047568/CNX0036157/","S044 FQ")</f>
        <v>S044 FQ</v>
      </c>
      <c r="D45" s="11" t="str">
        <f>HYPERLINK("ftp://ftp.cngb.org/pub/CNSA/data2/CNP0000335/CNS0047568/CNX0115884/CNR0138264/","S044 BAM")</f>
        <v>S044 BAM</v>
      </c>
      <c r="E45" s="3" t="s">
        <v>43</v>
      </c>
      <c r="F45" s="9" t="str">
        <f>HYPERLINK("https://dx.doi.org/10.18730/JDVZ6","10.18730/JDVZ6")</f>
        <v>10.18730/JDVZ6</v>
      </c>
      <c r="G45" s="9" t="str">
        <f>HYPERLINK("http://cgngenis.wur.nl/AccessionDetails.aspx?acnumber=CGN11424","CGN11424")</f>
        <v>CGN11424</v>
      </c>
      <c r="H45" s="9" t="str">
        <f>HYPERLINK("https://dx.doi.org/10.18730/1CRQ4","10.18730/1CRQ4")</f>
        <v>10.18730/1CRQ4</v>
      </c>
    </row>
    <row r="46" spans="1:8" x14ac:dyDescent="0.35">
      <c r="A46" s="2" t="s">
        <v>489</v>
      </c>
      <c r="B46" s="7" t="str">
        <f>HYPERLINK("https://db.cngb.org/search/sample/CNS0047611/","CNS0047611")</f>
        <v>CNS0047611</v>
      </c>
      <c r="C46" s="11" t="str">
        <f>HYPERLINK("ftp://ftp.cngb.org/pub/CNSA/data2/CNP0000335/CNS0047611/CNX0036158/","S045 FQ")</f>
        <v>S045 FQ</v>
      </c>
      <c r="D46" s="11" t="str">
        <f>HYPERLINK("ftp://ftp.cngb.org/pub/CNSA/data2/CNP0000335/CNS0047611/CNX0115885/CNR0138265/","S045 BAM")</f>
        <v>S045 BAM</v>
      </c>
      <c r="E46" s="3" t="s">
        <v>44</v>
      </c>
      <c r="F46" s="9" t="str">
        <f>HYPERLINK("https://dx.doi.org/10.18730/JDW07","10.18730/JDW07")</f>
        <v>10.18730/JDW07</v>
      </c>
      <c r="G46" s="9" t="str">
        <f>HYPERLINK("http://cgngenis.wur.nl/AccessionDetails.aspx?acnumber=CGN11432","CGN11432")</f>
        <v>CGN11432</v>
      </c>
      <c r="H46" s="9" t="str">
        <f>HYPERLINK("https://dx.doi.org/10.18730/1CRZC","10.18730/1CRZC")</f>
        <v>10.18730/1CRZC</v>
      </c>
    </row>
    <row r="47" spans="1:8" x14ac:dyDescent="0.35">
      <c r="A47" s="2" t="s">
        <v>490</v>
      </c>
      <c r="B47" s="7" t="str">
        <f>HYPERLINK("https://db.cngb.org/search/sample/CNS0047598/","CNS0047598")</f>
        <v>CNS0047598</v>
      </c>
      <c r="C47" s="11" t="str">
        <f>HYPERLINK("ftp://ftp.cngb.org/pub/CNSA/data2/CNP0000335/CNS0047598/CNX0036545/","S046 FQ")</f>
        <v>S046 FQ</v>
      </c>
      <c r="D47" s="11" t="str">
        <f>HYPERLINK("ftp://ftp.cngb.org/pub/CNSA/data2/CNP0000335/CNS0047598/CNX0115886/CNR0138266/","S046 BAM")</f>
        <v>S046 BAM</v>
      </c>
      <c r="E47" s="3" t="s">
        <v>45</v>
      </c>
      <c r="F47" s="9" t="str">
        <f>HYPERLINK("https://dx.doi.org/10.18730/JDW18","10.18730/JDW18")</f>
        <v>10.18730/JDW18</v>
      </c>
      <c r="G47" s="9" t="str">
        <f>HYPERLINK("http://cgngenis.wur.nl/AccessionDetails.aspx?acnumber=CGN13314","CGN13314")</f>
        <v>CGN13314</v>
      </c>
      <c r="H47" s="9" t="str">
        <f>HYPERLINK("https://dx.doi.org/10.18730/1CRAW","10.18730/1CRAW")</f>
        <v>10.18730/1CRAW</v>
      </c>
    </row>
    <row r="48" spans="1:8" x14ac:dyDescent="0.35">
      <c r="A48" s="2" t="s">
        <v>491</v>
      </c>
      <c r="B48" s="7" t="str">
        <f>HYPERLINK("https://db.cngb.org/search/sample/CNS0047629/","CNS0047629")</f>
        <v>CNS0047629</v>
      </c>
      <c r="C48" s="11" t="str">
        <f>HYPERLINK("ftp://ftp.cngb.org/pub/CNSA/data2/CNP0000335/CNS0047629/CNX0036159/","S047 FQ")</f>
        <v>S047 FQ</v>
      </c>
      <c r="D48" s="11" t="str">
        <f>HYPERLINK("ftp://ftp.cngb.org/pub/CNSA/data2/CNP0000335/CNS0047629/CNX0115887/CNR0138267/","S047 BAM")</f>
        <v>S047 BAM</v>
      </c>
      <c r="E48" s="3" t="s">
        <v>46</v>
      </c>
      <c r="F48" s="9" t="str">
        <f>HYPERLINK("https://dx.doi.org/10.18730/JDW29","10.18730/JDW29")</f>
        <v>10.18730/JDW29</v>
      </c>
      <c r="G48" s="9" t="str">
        <f>HYPERLINK("http://cgngenis.wur.nl/AccessionDetails.aspx?acnumber=CGN14626","CGN14626")</f>
        <v>CGN14626</v>
      </c>
      <c r="H48" s="9" t="str">
        <f>HYPERLINK("https://dx.doi.org/10.18730/1E25=","10.18730/1E25=")</f>
        <v>10.18730/1E25=</v>
      </c>
    </row>
    <row r="49" spans="1:8" x14ac:dyDescent="0.35">
      <c r="A49" s="2" t="s">
        <v>492</v>
      </c>
      <c r="B49" s="7" t="str">
        <f>HYPERLINK("https://db.cngb.org/search/sample/CNS0047575/","CNS0047575")</f>
        <v>CNS0047575</v>
      </c>
      <c r="C49" s="11" t="str">
        <f>HYPERLINK("ftp://ftp.cngb.org/pub/CNSA/data2/CNP0000335/CNS0047575/CNX0036160/","S048 FQ")</f>
        <v>S048 FQ</v>
      </c>
      <c r="D49" s="11" t="str">
        <f>HYPERLINK("ftp://ftp.cngb.org/pub/CNSA/data2/CNP0000335/CNS0047575/CNX0115888/CNR0138268/","S048 BAM")</f>
        <v>S048 BAM</v>
      </c>
      <c r="E49" s="3" t="s">
        <v>47</v>
      </c>
      <c r="F49" s="9" t="str">
        <f>HYPERLINK("https://dx.doi.org/10.18730/JDW3A","10.18730/JDW3A")</f>
        <v>10.18730/JDW3A</v>
      </c>
      <c r="G49" s="9" t="str">
        <f>HYPERLINK("http://cgngenis.wur.nl/AccessionDetails.aspx?acnumber=CGN14635","CGN14635")</f>
        <v>CGN14635</v>
      </c>
      <c r="H49" s="9" t="str">
        <f>HYPERLINK("https://dx.doi.org/10.18730/1E2C5","10.18730/1E2C5")</f>
        <v>10.18730/1E2C5</v>
      </c>
    </row>
    <row r="50" spans="1:8" x14ac:dyDescent="0.35">
      <c r="A50" s="2" t="s">
        <v>493</v>
      </c>
      <c r="B50" s="7" t="str">
        <f>HYPERLINK("https://db.cngb.org/search/sample/CNS0047508/","CNS0047508")</f>
        <v>CNS0047508</v>
      </c>
      <c r="C50" s="11" t="str">
        <f>HYPERLINK("ftp://ftp.cngb.org/pub/CNSA/data2/CNP0000335/CNS0047508/CNX0036161/","S049 FQ")</f>
        <v>S049 FQ</v>
      </c>
      <c r="D50" s="11" t="str">
        <f>HYPERLINK("ftp://ftp.cngb.org/pub/CNSA/data2/CNP0000335/CNS0047508/CNX0115889/CNR0138269/","S049 BAM")</f>
        <v>S049 BAM</v>
      </c>
      <c r="E50" s="3" t="s">
        <v>48</v>
      </c>
      <c r="F50" s="9" t="str">
        <f>HYPERLINK("https://dx.doi.org/10.18730/JDW4B","10.18730/JDW4B")</f>
        <v>10.18730/JDW4B</v>
      </c>
      <c r="G50" s="9" t="str">
        <f>HYPERLINK("http://cgngenis.wur.nl/AccessionDetails.aspx?acnumber=CGN14640","CGN14640")</f>
        <v>CGN14640</v>
      </c>
      <c r="H50" s="9" t="str">
        <f>HYPERLINK("https://dx.doi.org/10.18730/1E49X","10.18730/1E49X")</f>
        <v>10.18730/1E49X</v>
      </c>
    </row>
    <row r="51" spans="1:8" x14ac:dyDescent="0.35">
      <c r="A51" s="2" t="s">
        <v>494</v>
      </c>
      <c r="B51" s="7" t="str">
        <f>HYPERLINK("https://db.cngb.org/search/sample/CNS0047884/","CNS0047884")</f>
        <v>CNS0047884</v>
      </c>
      <c r="C51" s="11" t="str">
        <f>HYPERLINK("ftp://ftp.cngb.org/pub/CNSA/data2/CNP0000335/CNS0047884/CNX0036163/","S050 FQ")</f>
        <v>S050 FQ</v>
      </c>
      <c r="D51" s="11" t="str">
        <f>HYPERLINK("ftp://ftp.cngb.org/pub/CNSA/data2/CNP0000335/CNS0047884/CNX0115890/CNR0138270/","S050 BAM")</f>
        <v>S050 BAM</v>
      </c>
      <c r="E51" s="3" t="s">
        <v>49</v>
      </c>
      <c r="F51" s="9" t="str">
        <f>HYPERLINK("https://dx.doi.org/10.18730/JDW5C","10.18730/JDW5C")</f>
        <v>10.18730/JDW5C</v>
      </c>
      <c r="G51" s="9" t="str">
        <f>HYPERLINK("http://cgngenis.wur.nl/AccessionDetails.aspx?acnumber=CGN14681","CGN14681")</f>
        <v>CGN14681</v>
      </c>
      <c r="H51" s="9" t="str">
        <f>HYPERLINK("https://dx.doi.org/10.18730/1H1CB","10.18730/1H1CB")</f>
        <v>10.18730/1H1CB</v>
      </c>
    </row>
    <row r="52" spans="1:8" x14ac:dyDescent="0.35">
      <c r="A52" s="2" t="s">
        <v>495</v>
      </c>
      <c r="B52" s="7" t="str">
        <f>HYPERLINK("https://db.cngb.org/search/sample/CNS0047764/","CNS0047764")</f>
        <v>CNS0047764</v>
      </c>
      <c r="C52" s="11" t="str">
        <f>HYPERLINK("ftp://ftp.cngb.org/pub/CNSA/data2/CNP0000335/CNS0047764/CNX0036546/","S051 FQ")</f>
        <v>S051 FQ</v>
      </c>
      <c r="D52" s="11" t="str">
        <f>HYPERLINK("ftp://ftp.cngb.org/pub/CNSA/data2/CNP0000335/CNS0047764/CNX0115891/CNR0138271/","S051 BAM")</f>
        <v>S051 BAM</v>
      </c>
      <c r="E52" s="3" t="s">
        <v>50</v>
      </c>
      <c r="F52" s="9" t="str">
        <f>HYPERLINK("https://dx.doi.org/10.18730/JDW6D","10.18730/JDW6D")</f>
        <v>10.18730/JDW6D</v>
      </c>
      <c r="G52" s="9" t="str">
        <f>HYPERLINK("http://cgngenis.wur.nl/AccessionDetails.aspx?acnumber=CGN16217","CGN16217")</f>
        <v>CGN16217</v>
      </c>
      <c r="H52" s="9" t="str">
        <f>HYPERLINK("https://dx.doi.org/10.18730/1E2E7","10.18730/1E2E7")</f>
        <v>10.18730/1E2E7</v>
      </c>
    </row>
    <row r="53" spans="1:8" x14ac:dyDescent="0.35">
      <c r="A53" s="2" t="s">
        <v>496</v>
      </c>
      <c r="B53" s="7" t="str">
        <f>HYPERLINK("https://db.cngb.org/search/sample/CNS0047761/","CNS0047761")</f>
        <v>CNS0047761</v>
      </c>
      <c r="C53" s="11" t="str">
        <f>HYPERLINK("ftp://ftp.cngb.org/pub/CNSA/data2/CNP0000335/CNS0047761/CNX0036164/","S052 FQ")</f>
        <v>S052 FQ</v>
      </c>
      <c r="D53" s="11" t="str">
        <f>HYPERLINK("ftp://ftp.cngb.org/pub/CNSA/data2/CNP0000335/CNS0047761/CNX0115892/CNR0138272/","S052 BAM")</f>
        <v>S052 BAM</v>
      </c>
      <c r="E53" s="3" t="s">
        <v>51</v>
      </c>
      <c r="F53" s="9" t="str">
        <f>HYPERLINK("https://dx.doi.org/10.18730/JDW7E","10.18730/JDW7E")</f>
        <v>10.18730/JDW7E</v>
      </c>
      <c r="G53" s="9" t="str">
        <f>HYPERLINK("http://cgngenis.wur.nl/AccessionDetails.aspx?acnumber=CGN16256","CGN16256")</f>
        <v>CGN16256</v>
      </c>
      <c r="H53" s="9" t="str">
        <f>HYPERLINK("https://dx.doi.org/10.18730/1E5V5","10.18730/1E5V5")</f>
        <v>10.18730/1E5V5</v>
      </c>
    </row>
    <row r="54" spans="1:8" x14ac:dyDescent="0.35">
      <c r="A54" s="2" t="s">
        <v>497</v>
      </c>
      <c r="B54" s="7" t="str">
        <f>HYPERLINK("https://db.cngb.org/search/sample/CNS0047591/","CNS0047591")</f>
        <v>CNS0047591</v>
      </c>
      <c r="C54" s="11" t="str">
        <f>HYPERLINK("ftp://ftp.cngb.org/pub/CNSA/data2/CNP0000335/CNS0047591/CNX0036547/","S053 FQ")</f>
        <v>S053 FQ</v>
      </c>
      <c r="D54" s="11" t="str">
        <f>HYPERLINK("ftp://ftp.cngb.org/pub/CNSA/data2/CNP0000335/CNS0047591/CNX0115893/CNR0138273/","S053 BAM")</f>
        <v>S053 BAM</v>
      </c>
      <c r="E54" s="3" t="s">
        <v>52</v>
      </c>
      <c r="F54" s="9" t="str">
        <f>HYPERLINK("https://dx.doi.org/10.18730/JDW8F","10.18730/JDW8F")</f>
        <v>10.18730/JDW8F</v>
      </c>
      <c r="G54" s="9" t="str">
        <f>HYPERLINK("http://cgngenis.wur.nl/AccessionDetails.aspx?acnumber=CGN16264","CGN16264")</f>
        <v>CGN16264</v>
      </c>
      <c r="H54" s="9" t="str">
        <f>HYPERLINK("https://dx.doi.org/10.18730/1H176","10.18730/1H176")</f>
        <v>10.18730/1H176</v>
      </c>
    </row>
    <row r="55" spans="1:8" x14ac:dyDescent="0.35">
      <c r="A55" s="2" t="s">
        <v>498</v>
      </c>
      <c r="B55" s="7" t="str">
        <f>HYPERLINK("https://db.cngb.org/search/sample/CNS0047926/","CNS0047926")</f>
        <v>CNS0047926</v>
      </c>
      <c r="C55" s="11" t="str">
        <f>HYPERLINK("ftp://ftp.cngb.org/pub/CNSA/data2/CNP0000335/CNS0047926/CNX0036548/","S054 FQ")</f>
        <v>S054 FQ</v>
      </c>
      <c r="D55" s="11" t="str">
        <f>HYPERLINK("ftp://ftp.cngb.org/pub/CNSA/data2/CNP0000335/CNS0047926/CNX0115894/CNR0138274/","S054 BAM")</f>
        <v>S054 BAM</v>
      </c>
      <c r="E55" s="3" t="s">
        <v>53</v>
      </c>
      <c r="F55" s="9" t="str">
        <f>HYPERLINK("https://dx.doi.org/10.18730/JDW9G","10.18730/JDW9G")</f>
        <v>10.18730/JDW9G</v>
      </c>
      <c r="G55" s="9" t="str">
        <f>HYPERLINK("http://cgngenis.wur.nl/AccessionDetails.aspx?acnumber=CGN19067","CGN19067")</f>
        <v>CGN19067</v>
      </c>
      <c r="H55" s="9" t="str">
        <f>HYPERLINK("https://dx.doi.org/10.18730/1JHV8","10.18730/1JHV8")</f>
        <v>10.18730/1JHV8</v>
      </c>
    </row>
    <row r="56" spans="1:8" x14ac:dyDescent="0.35">
      <c r="A56" s="2" t="s">
        <v>499</v>
      </c>
      <c r="B56" s="7" t="str">
        <f>HYPERLINK("https://db.cngb.org/search/sample/CNS0047900/","CNS0047900")</f>
        <v>CNS0047900</v>
      </c>
      <c r="C56" s="11" t="str">
        <f>HYPERLINK("ftp://ftp.cngb.org/pub/CNSA/data2/CNP0000335/CNS0047900/CNX0036549/","S055 FQ")</f>
        <v>S055 FQ</v>
      </c>
      <c r="D56" s="11" t="str">
        <f>HYPERLINK("ftp://ftp.cngb.org/pub/CNSA/data2/CNP0000335/CNS0047900/CNX0115895/CNR0138275/","S055 BAM")</f>
        <v>S055 BAM</v>
      </c>
      <c r="E56" s="3" t="s">
        <v>54</v>
      </c>
      <c r="F56" s="9" t="str">
        <f>HYPERLINK("https://dx.doi.org/10.18730/JDWAH","10.18730/JDWAH")</f>
        <v>10.18730/JDWAH</v>
      </c>
      <c r="G56" s="9" t="str">
        <f>HYPERLINK("http://cgngenis.wur.nl/AccessionDetails.aspx?acnumber=CGN20139","CGN20139")</f>
        <v>CGN20139</v>
      </c>
      <c r="H56" s="9" t="str">
        <f>HYPERLINK("https://dx.doi.org/10.18730/1NSFZ","10.18730/1NSFZ")</f>
        <v>10.18730/1NSFZ</v>
      </c>
    </row>
    <row r="57" spans="1:8" x14ac:dyDescent="0.35">
      <c r="A57" s="2" t="s">
        <v>500</v>
      </c>
      <c r="B57" s="7" t="str">
        <f>HYPERLINK("https://db.cngb.org/search/sample/CNS0047715/","CNS0047715")</f>
        <v>CNS0047715</v>
      </c>
      <c r="C57" s="11" t="str">
        <f>HYPERLINK("ftp://ftp.cngb.org/pub/CNSA/data2/CNP0000335/CNS0047715/CNX0036165/","S056 FQ")</f>
        <v>S056 FQ</v>
      </c>
      <c r="D57" s="11" t="str">
        <f>HYPERLINK("ftp://ftp.cngb.org/pub/CNSA/data2/CNP0000335/CNS0047715/CNX0115896/CNR0138276/","S056 BAM")</f>
        <v>S056 BAM</v>
      </c>
      <c r="E57" s="3" t="s">
        <v>55</v>
      </c>
      <c r="F57" s="9" t="str">
        <f>HYPERLINK("https://dx.doi.org/10.18730/JDWBJ","10.18730/JDWBJ")</f>
        <v>10.18730/JDWBJ</v>
      </c>
      <c r="G57" s="9" t="str">
        <f>HYPERLINK("http://cgngenis.wur.nl/AccessionDetails.aspx?acnumber=CGN20716","CGN20716")</f>
        <v>CGN20716</v>
      </c>
      <c r="H57" s="9" t="str">
        <f>HYPERLINK("https://dx.doi.org/10.18730/1PB33","10.18730/1PB33")</f>
        <v>10.18730/1PB33</v>
      </c>
    </row>
    <row r="58" spans="1:8" x14ac:dyDescent="0.35">
      <c r="A58" s="2" t="s">
        <v>501</v>
      </c>
      <c r="B58" s="7" t="str">
        <f>HYPERLINK("https://db.cngb.org/search/sample/CNS0047504/","CNS0047504")</f>
        <v>CNS0047504</v>
      </c>
      <c r="C58" s="11" t="str">
        <f>HYPERLINK("ftp://ftp.cngb.org/pub/CNSA/data2/CNP0000335/CNS0047504/CNX0036166/","S057 FQ")</f>
        <v>S057 FQ</v>
      </c>
      <c r="D58" s="11" t="str">
        <f>HYPERLINK("ftp://ftp.cngb.org/pub/CNSA/data2/CNP0000335/CNS0047504/CNX0115897/CNR0138277/","S057 BAM")</f>
        <v>S057 BAM</v>
      </c>
      <c r="E58" s="3" t="s">
        <v>56</v>
      </c>
      <c r="F58" s="9" t="str">
        <f>HYPERLINK("https://dx.doi.org/10.18730/JDWCK","10.18730/JDWCK")</f>
        <v>10.18730/JDWCK</v>
      </c>
      <c r="G58" s="9" t="str">
        <f>HYPERLINK("http://cgngenis.wur.nl/AccessionDetails.aspx?acnumber=CGN24530","CGN24530")</f>
        <v>CGN24530</v>
      </c>
      <c r="H58" s="9" t="str">
        <f>HYPERLINK("https://dx.doi.org/10.18730/10Z7Q","10.18730/10Z7Q")</f>
        <v>10.18730/10Z7Q</v>
      </c>
    </row>
    <row r="59" spans="1:8" x14ac:dyDescent="0.35">
      <c r="A59" s="2" t="s">
        <v>502</v>
      </c>
      <c r="B59" s="7" t="str">
        <f>HYPERLINK("https://db.cngb.org/search/sample/CNS0047610/","CNS0047610")</f>
        <v>CNS0047610</v>
      </c>
      <c r="C59" s="11" t="str">
        <f>HYPERLINK("ftp://ftp.cngb.org/pub/CNSA/data2/CNP0000335/CNS0047610/CNX0036167/","S058 FQ")</f>
        <v>S058 FQ</v>
      </c>
      <c r="D59" s="11" t="str">
        <f>HYPERLINK("ftp://ftp.cngb.org/pub/CNSA/data2/CNP0000335/CNS0047610/CNX0115898/CNR0138278/","S058 BAM")</f>
        <v>S058 BAM</v>
      </c>
      <c r="E59" s="3" t="s">
        <v>57</v>
      </c>
      <c r="F59" s="9" t="str">
        <f>HYPERLINK("https://dx.doi.org/10.18730/JDWDM","10.18730/JDWDM")</f>
        <v>10.18730/JDWDM</v>
      </c>
      <c r="G59" s="9" t="str">
        <f>HYPERLINK("http://cgngenis.wur.nl/AccessionDetails.aspx?acnumber=CGN24542","CGN24542")</f>
        <v>CGN24542</v>
      </c>
      <c r="H59" s="9" t="str">
        <f>HYPERLINK("https://dx.doi.org/10.18730/10ZQ2","10.18730/10ZQ2")</f>
        <v>10.18730/10ZQ2</v>
      </c>
    </row>
    <row r="60" spans="1:8" x14ac:dyDescent="0.35">
      <c r="A60" s="2" t="s">
        <v>503</v>
      </c>
      <c r="B60" s="7" t="str">
        <f>HYPERLINK("https://db.cngb.org/search/sample/CNS0047865/","CNS0047865")</f>
        <v>CNS0047865</v>
      </c>
      <c r="C60" s="11" t="str">
        <f>HYPERLINK("ftp://ftp.cngb.org/pub/CNSA/data2/CNP0000335/CNS0047865/CNX0036168/","S059 FQ")</f>
        <v>S059 FQ</v>
      </c>
      <c r="D60" s="11" t="str">
        <f>HYPERLINK("ftp://ftp.cngb.org/pub/CNSA/data2/CNP0000335/CNS0047865/CNX0115899/CNR0138279/","S059 BAM")</f>
        <v>S059 BAM</v>
      </c>
      <c r="E60" s="3" t="s">
        <v>58</v>
      </c>
      <c r="F60" s="9" t="str">
        <f>HYPERLINK("https://dx.doi.org/10.18730/JDWEN","10.18730/JDWEN")</f>
        <v>10.18730/JDWEN</v>
      </c>
      <c r="G60" s="9" t="str">
        <f>HYPERLINK("http://cgngenis.wur.nl/AccessionDetails.aspx?acnumber=CGN24683","CGN24683")</f>
        <v>CGN24683</v>
      </c>
      <c r="H60" s="9" t="str">
        <f>HYPERLINK("https://dx.doi.org/10.18730/1100B","10.18730/1100B")</f>
        <v>10.18730/1100B</v>
      </c>
    </row>
    <row r="61" spans="1:8" x14ac:dyDescent="0.35">
      <c r="A61" s="2" t="s">
        <v>504</v>
      </c>
      <c r="B61" s="7" t="str">
        <f>HYPERLINK("https://db.cngb.org/search/sample/CNS0047534/","CNS0047534")</f>
        <v>CNS0047534</v>
      </c>
      <c r="C61" s="11" t="str">
        <f>HYPERLINK("ftp://ftp.cngb.org/pub/CNSA/data2/CNP0000335/CNS0047534/CNX0036169/","S060 FQ")</f>
        <v>S060 FQ</v>
      </c>
      <c r="D61" s="11" t="str">
        <f>HYPERLINK("ftp://ftp.cngb.org/pub/CNSA/data2/CNP0000335/CNS0047534/CNX0115900/CNR0138280/","S060 BAM")</f>
        <v>S060 BAM</v>
      </c>
      <c r="E61" s="3" t="s">
        <v>59</v>
      </c>
      <c r="F61" s="9" t="str">
        <f>HYPERLINK("https://dx.doi.org/10.18730/JDWFP","10.18730/JDWFP")</f>
        <v>10.18730/JDWFP</v>
      </c>
      <c r="G61" s="9" t="str">
        <f>HYPERLINK("http://cgngenis.wur.nl/AccessionDetails.aspx?acnumber=CGN04495","CGN04495")</f>
        <v>CGN04495</v>
      </c>
      <c r="H61" s="9" t="str">
        <f>HYPERLINK("https://dx.doi.org/10.18730/182G7","10.18730/182G7")</f>
        <v>10.18730/182G7</v>
      </c>
    </row>
    <row r="62" spans="1:8" x14ac:dyDescent="0.35">
      <c r="A62" s="2" t="s">
        <v>505</v>
      </c>
      <c r="B62" s="7" t="str">
        <f>HYPERLINK("https://db.cngb.org/search/sample/CNS0047570/","CNS0047570")</f>
        <v>CNS0047570</v>
      </c>
      <c r="C62" s="11" t="str">
        <f>HYPERLINK("ftp://ftp.cngb.org/pub/CNSA/data2/CNP0000335/CNS0047570/CNX0036550/","S061 FQ")</f>
        <v>S061 FQ</v>
      </c>
      <c r="D62" s="11" t="str">
        <f>HYPERLINK("ftp://ftp.cngb.org/pub/CNSA/data2/CNP0000335/CNS0047570/CNX0115901/CNR0138281/","S061 BAM")</f>
        <v>S061 BAM</v>
      </c>
      <c r="E62" s="3" t="s">
        <v>60</v>
      </c>
      <c r="F62" s="9" t="str">
        <f>HYPERLINK("https://dx.doi.org/10.18730/JDWGQ","10.18730/JDWGQ")</f>
        <v>10.18730/JDWGQ</v>
      </c>
      <c r="G62" s="9" t="str">
        <f>HYPERLINK("http://cgngenis.wur.nl/AccessionDetails.aspx?acnumber=CGN04508","CGN04508")</f>
        <v>CGN04508</v>
      </c>
      <c r="H62" s="9" t="str">
        <f>HYPERLINK("https://dx.doi.org/10.18730/18DQ~","10.18730/18DQ~")</f>
        <v>10.18730/18DQ~</v>
      </c>
    </row>
    <row r="63" spans="1:8" x14ac:dyDescent="0.35">
      <c r="A63" s="2" t="s">
        <v>506</v>
      </c>
      <c r="B63" s="7" t="str">
        <f>HYPERLINK("https://db.cngb.org/search/sample/CNS0047699/","CNS0047699")</f>
        <v>CNS0047699</v>
      </c>
      <c r="C63" s="11" t="str">
        <f>HYPERLINK("ftp://ftp.cngb.org/pub/CNSA/data2/CNP0000335/CNS0047699/CNX0036170/","S062 FQ")</f>
        <v>S062 FQ</v>
      </c>
      <c r="D63" s="11" t="str">
        <f>HYPERLINK("ftp://ftp.cngb.org/pub/CNSA/data2/CNP0000335/CNS0047699/CNX0115902/CNR0138282/","S062 BAM")</f>
        <v>S062 BAM</v>
      </c>
      <c r="E63" s="3" t="s">
        <v>61</v>
      </c>
      <c r="F63" s="9" t="str">
        <f>HYPERLINK("https://dx.doi.org/10.18730/JDWHR","10.18730/JDWHR")</f>
        <v>10.18730/JDWHR</v>
      </c>
      <c r="G63" s="9" t="str">
        <f>HYPERLINK("http://cgngenis.wur.nl/AccessionDetails.aspx?acnumber=CGN04542","CGN04542")</f>
        <v>CGN04542</v>
      </c>
      <c r="H63" s="9" t="str">
        <f>HYPERLINK("https://dx.doi.org/10.18730/1832S","10.18730/1832S")</f>
        <v>10.18730/1832S</v>
      </c>
    </row>
    <row r="64" spans="1:8" x14ac:dyDescent="0.35">
      <c r="A64" s="2" t="s">
        <v>507</v>
      </c>
      <c r="B64" s="7" t="str">
        <f>HYPERLINK("https://db.cngb.org/search/sample/CNS0047572/","CNS0047572")</f>
        <v>CNS0047572</v>
      </c>
      <c r="C64" s="11" t="str">
        <f>HYPERLINK("ftp://ftp.cngb.org/pub/CNSA/data2/CNP0000335/CNS0047572/CNX0036171/","S063 FQ")</f>
        <v>S063 FQ</v>
      </c>
      <c r="D64" s="11" t="str">
        <f>HYPERLINK("ftp://ftp.cngb.org/pub/CNSA/data2/CNP0000335/CNS0047572/CNX0115903/CNR0138283/","S063 BAM")</f>
        <v>S063 BAM</v>
      </c>
      <c r="E64" s="3" t="s">
        <v>62</v>
      </c>
      <c r="F64" s="9" t="str">
        <f>HYPERLINK("https://dx.doi.org/10.18730/JDWJS","10.18730/JDWJS")</f>
        <v>10.18730/JDWJS</v>
      </c>
      <c r="G64" s="9" t="str">
        <f>HYPERLINK("http://cgngenis.wur.nl/AccessionDetails.aspx?acnumber=CGN04581","CGN04581")</f>
        <v>CGN04581</v>
      </c>
      <c r="H64" s="9" t="str">
        <f>HYPERLINK("https://dx.doi.org/10.18730/183B$","10.18730/183B$")</f>
        <v>10.18730/183B$</v>
      </c>
    </row>
    <row r="65" spans="1:8" x14ac:dyDescent="0.35">
      <c r="A65" s="2" t="s">
        <v>508</v>
      </c>
      <c r="B65" s="7" t="str">
        <f>HYPERLINK("https://db.cngb.org/search/sample/CNS0047920/","CNS0047920")</f>
        <v>CNS0047920</v>
      </c>
      <c r="C65" s="11" t="str">
        <f>HYPERLINK("ftp://ftp.cngb.org/pub/CNSA/data2/CNP0000335/CNS0047920/CNX0036172/","S064 FQ")</f>
        <v>S064 FQ</v>
      </c>
      <c r="D65" s="11" t="str">
        <f>HYPERLINK("ftp://ftp.cngb.org/pub/CNSA/data2/CNP0000335/CNS0047920/CNX0115904/CNR0138284/","S064 BAM")</f>
        <v>S064 BAM</v>
      </c>
      <c r="E65" s="3" t="s">
        <v>63</v>
      </c>
      <c r="F65" s="9" t="str">
        <f>HYPERLINK("https://dx.doi.org/10.18730/JDWKT","10.18730/JDWKT")</f>
        <v>10.18730/JDWKT</v>
      </c>
      <c r="G65" s="9" t="str">
        <f>HYPERLINK("http://cgngenis.wur.nl/AccessionDetails.aspx?acnumber=CGN04647","CGN04647")</f>
        <v>CGN04647</v>
      </c>
      <c r="H65" s="9" t="str">
        <f>HYPERLINK("https://dx.doi.org/10.18730/1843N","10.18730/1843N")</f>
        <v>10.18730/1843N</v>
      </c>
    </row>
    <row r="66" spans="1:8" x14ac:dyDescent="0.35">
      <c r="A66" s="2" t="s">
        <v>509</v>
      </c>
      <c r="B66" s="7" t="str">
        <f>HYPERLINK("https://db.cngb.org/search/sample/CNS0047586/","CNS0047586")</f>
        <v>CNS0047586</v>
      </c>
      <c r="C66" s="11" t="str">
        <f>HYPERLINK("ftp://ftp.cngb.org/pub/CNSA/data2/CNP0000335/CNS0047586/CNX0036173/","S065 FQ")</f>
        <v>S065 FQ</v>
      </c>
      <c r="D66" s="11" t="str">
        <f>HYPERLINK("ftp://ftp.cngb.org/pub/CNSA/data2/CNP0000335/CNS0047586/CNX0115905/CNR0138285/","S065 BAM")</f>
        <v>S065 BAM</v>
      </c>
      <c r="E66" s="3" t="s">
        <v>64</v>
      </c>
      <c r="F66" s="9" t="str">
        <f>HYPERLINK("https://dx.doi.org/10.18730/JDWMV","10.18730/JDWMV")</f>
        <v>10.18730/JDWMV</v>
      </c>
      <c r="G66" s="9" t="str">
        <f>HYPERLINK("http://cgngenis.wur.nl/AccessionDetails.aspx?acnumber=CGN04709","CGN04709")</f>
        <v>CGN04709</v>
      </c>
      <c r="H66" s="9" t="str">
        <f>HYPERLINK("https://dx.doi.org/10.18730/184E*","10.18730/184E*")</f>
        <v>10.18730/184E*</v>
      </c>
    </row>
    <row r="67" spans="1:8" x14ac:dyDescent="0.35">
      <c r="A67" s="2" t="s">
        <v>510</v>
      </c>
      <c r="B67" s="7" t="str">
        <f>HYPERLINK("https://db.cngb.org/search/sample/CNS0047559/","CNS0047559")</f>
        <v>CNS0047559</v>
      </c>
      <c r="C67" s="11" t="str">
        <f>HYPERLINK("ftp://ftp.cngb.org/pub/CNSA/data2/CNP0000335/CNS0047559/CNX0036174/","S066 FQ")</f>
        <v>S066 FQ</v>
      </c>
      <c r="D67" s="11" t="str">
        <f>HYPERLINK("ftp://ftp.cngb.org/pub/CNSA/data2/CNP0000335/CNS0047559/CNX0115906/CNR0138286/","S066 BAM")</f>
        <v>S066 BAM</v>
      </c>
      <c r="E67" s="3" t="s">
        <v>65</v>
      </c>
      <c r="F67" s="9" t="str">
        <f>HYPERLINK("https://dx.doi.org/10.18730/JDWNW","10.18730/JDWNW")</f>
        <v>10.18730/JDWNW</v>
      </c>
      <c r="G67" s="9" t="str">
        <f>HYPERLINK("http://cgngenis.wur.nl/AccessionDetails.aspx?acnumber=CGN04868","CGN04868")</f>
        <v>CGN04868</v>
      </c>
      <c r="H67" s="9" t="str">
        <f>HYPERLINK("https://dx.doi.org/10.18730/184K0","10.18730/184K0")</f>
        <v>10.18730/184K0</v>
      </c>
    </row>
    <row r="68" spans="1:8" x14ac:dyDescent="0.35">
      <c r="A68" s="2" t="s">
        <v>511</v>
      </c>
      <c r="B68" s="7" t="str">
        <f>HYPERLINK("https://db.cngb.org/search/sample/CNS0047852/","CNS0047852")</f>
        <v>CNS0047852</v>
      </c>
      <c r="C68" s="11" t="str">
        <f>HYPERLINK("ftp://ftp.cngb.org/pub/CNSA/data2/CNP0000335/CNS0047852/CNX0036175/","S067 FQ")</f>
        <v>S067 FQ</v>
      </c>
      <c r="D68" s="11" t="str">
        <f>HYPERLINK("ftp://ftp.cngb.org/pub/CNSA/data2/CNP0000335/CNS0047852/CNX0115907/CNR0138287/","S067 BAM")</f>
        <v>S067 BAM</v>
      </c>
      <c r="E68" s="3" t="s">
        <v>66</v>
      </c>
      <c r="F68" s="9" t="str">
        <f>HYPERLINK("https://dx.doi.org/10.18730/JDWPX","10.18730/JDWPX")</f>
        <v>10.18730/JDWPX</v>
      </c>
      <c r="G68" s="9" t="str">
        <f>HYPERLINK("http://cgngenis.wur.nl/AccessionDetails.aspx?acnumber=CGN04986","CGN04986")</f>
        <v>CGN04986</v>
      </c>
      <c r="H68" s="9" t="str">
        <f>HYPERLINK("https://dx.doi.org/10.18730/183M6","10.18730/183M6")</f>
        <v>10.18730/183M6</v>
      </c>
    </row>
    <row r="69" spans="1:8" x14ac:dyDescent="0.35">
      <c r="A69" s="2" t="s">
        <v>512</v>
      </c>
      <c r="B69" s="7" t="str">
        <f>HYPERLINK("https://db.cngb.org/search/sample/CNS0047875/","CNS0047875")</f>
        <v>CNS0047875</v>
      </c>
      <c r="C69" s="11" t="str">
        <f>HYPERLINK("ftp://ftp.cngb.org/pub/CNSA/data2/CNP0000335/CNS0047875/CNX0036176/","S068 FQ")</f>
        <v>S068 FQ</v>
      </c>
      <c r="D69" s="11" t="str">
        <f>HYPERLINK("ftp://ftp.cngb.org/pub/CNSA/data2/CNP0000335/CNS0047875/CNX0115908/CNR0138288/","S068 BAM")</f>
        <v>S068 BAM</v>
      </c>
      <c r="E69" s="3" t="s">
        <v>67</v>
      </c>
      <c r="F69" s="9" t="str">
        <f>HYPERLINK("https://dx.doi.org/10.18730/JDWQY","10.18730/JDWQY")</f>
        <v>10.18730/JDWQY</v>
      </c>
      <c r="G69" s="9" t="str">
        <f>HYPERLINK("http://cgngenis.wur.nl/AccessionDetails.aspx?acnumber=CGN05169","CGN05169")</f>
        <v>CGN05169</v>
      </c>
      <c r="H69" s="9" t="str">
        <f>HYPERLINK("https://dx.doi.org/10.18730/182SG","10.18730/182SG")</f>
        <v>10.18730/182SG</v>
      </c>
    </row>
    <row r="70" spans="1:8" x14ac:dyDescent="0.35">
      <c r="A70" s="2" t="s">
        <v>513</v>
      </c>
      <c r="B70" s="7" t="str">
        <f>HYPERLINK("https://db.cngb.org/search/sample/CNS0047528/","CNS0047528")</f>
        <v>CNS0047528</v>
      </c>
      <c r="C70" s="11" t="str">
        <f>HYPERLINK("ftp://ftp.cngb.org/pub/CNSA/data2/CNP0000335/CNS0047528/CNX0036177/","S069 FQ")</f>
        <v>S069 FQ</v>
      </c>
      <c r="D70" s="11" t="str">
        <f>HYPERLINK("ftp://ftp.cngb.org/pub/CNSA/data2/CNP0000335/CNS0047528/CNX0115909/CNR0138289/","S069 BAM")</f>
        <v>S069 BAM</v>
      </c>
      <c r="E70" s="3" t="s">
        <v>68</v>
      </c>
      <c r="F70" s="9" t="str">
        <f>HYPERLINK("https://dx.doi.org/10.18730/JDWRZ","10.18730/JDWRZ")</f>
        <v>10.18730/JDWRZ</v>
      </c>
      <c r="G70" s="9" t="str">
        <f>HYPERLINK("http://cgngenis.wur.nl/AccessionDetails.aspx?acnumber=CGN05170","CGN05170")</f>
        <v>CGN05170</v>
      </c>
      <c r="H70" s="9" t="str">
        <f>HYPERLINK("https://dx.doi.org/10.18730/182TH","10.18730/182TH")</f>
        <v>10.18730/182TH</v>
      </c>
    </row>
    <row r="71" spans="1:8" x14ac:dyDescent="0.35">
      <c r="A71" s="2" t="s">
        <v>514</v>
      </c>
      <c r="B71" s="7" t="str">
        <f>HYPERLINK("https://db.cngb.org/search/sample/CNS0047929/","CNS0047929")</f>
        <v>CNS0047929</v>
      </c>
      <c r="C71" s="11" t="str">
        <f>HYPERLINK("ftp://ftp.cngb.org/pub/CNSA/data2/CNP0000335/CNS0047929/CNX0036178/","S070 FQ")</f>
        <v>S070 FQ</v>
      </c>
      <c r="D71" s="11" t="str">
        <f>HYPERLINK("ftp://ftp.cngb.org/pub/CNSA/data2/CNP0000335/CNS0047929/CNX0115910/CNR0138290/","S070 BAM")</f>
        <v>S070 BAM</v>
      </c>
      <c r="E71" s="3" t="s">
        <v>69</v>
      </c>
      <c r="F71" s="9" t="str">
        <f>HYPERLINK("https://dx.doi.org/10.18730/JDWS*","10.18730/JDWS*")</f>
        <v>10.18730/JDWS*</v>
      </c>
      <c r="G71" s="9" t="str">
        <f>HYPERLINK("http://cgngenis.wur.nl/AccessionDetails.aspx?acnumber=CGN05182","CGN05182")</f>
        <v>CGN05182</v>
      </c>
      <c r="H71" s="9" t="str">
        <f>HYPERLINK("https://dx.doi.org/10.18730/183F1","10.18730/183F1")</f>
        <v>10.18730/183F1</v>
      </c>
    </row>
    <row r="72" spans="1:8" x14ac:dyDescent="0.35">
      <c r="A72" s="2" t="s">
        <v>515</v>
      </c>
      <c r="B72" s="7" t="str">
        <f>HYPERLINK("https://db.cngb.org/search/sample/CNS0047698/","CNS0047698")</f>
        <v>CNS0047698</v>
      </c>
      <c r="C72" s="11" t="str">
        <f>HYPERLINK("ftp://ftp.cngb.org/pub/CNSA/data2/CNP0000335/CNS0047698/CNX0036179/","S071 FQ")</f>
        <v>S071 FQ</v>
      </c>
      <c r="D72" s="11" t="str">
        <f>HYPERLINK("ftp://ftp.cngb.org/pub/CNSA/data2/CNP0000335/CNS0047698/CNX0115911/CNR0138291/","S071 BAM")</f>
        <v>S071 BAM</v>
      </c>
      <c r="E72" s="3" t="s">
        <v>70</v>
      </c>
      <c r="F72" s="9" t="str">
        <f>HYPERLINK("https://dx.doi.org/10.18730/JDWT~","10.18730/JDWT~")</f>
        <v>10.18730/JDWT~</v>
      </c>
      <c r="G72" s="9" t="str">
        <f>HYPERLINK("http://cgngenis.wur.nl/AccessionDetails.aspx?acnumber=CGN05253","CGN05253")</f>
        <v>CGN05253</v>
      </c>
      <c r="H72" s="9" t="str">
        <f>HYPERLINK("https://dx.doi.org/10.18730/184N2","10.18730/184N2")</f>
        <v>10.18730/184N2</v>
      </c>
    </row>
    <row r="73" spans="1:8" x14ac:dyDescent="0.35">
      <c r="A73" s="2" t="s">
        <v>516</v>
      </c>
      <c r="B73" s="7" t="str">
        <f>HYPERLINK("https://db.cngb.org/search/sample/CNS0047889/","CNS0047889")</f>
        <v>CNS0047889</v>
      </c>
      <c r="C73" s="11" t="str">
        <f>HYPERLINK("ftp://ftp.cngb.org/pub/CNSA/data2/CNP0000335/CNS0047889/CNX0036180/","S072 FQ")</f>
        <v>S072 FQ</v>
      </c>
      <c r="D73" s="11" t="str">
        <f>HYPERLINK("ftp://ftp.cngb.org/pub/CNSA/data2/CNP0000335/CNS0047889/CNX0115912/CNR0138292/","S072 BAM")</f>
        <v>S072 BAM</v>
      </c>
      <c r="E73" s="3" t="s">
        <v>71</v>
      </c>
      <c r="F73" s="9" t="str">
        <f>HYPERLINK("https://dx.doi.org/10.18730/JDWV$","10.18730/JDWV$")</f>
        <v>10.18730/JDWV$</v>
      </c>
      <c r="G73" s="9" t="str">
        <f>HYPERLINK("http://cgngenis.wur.nl/AccessionDetails.aspx?acnumber=CGN05862","CGN05862")</f>
        <v>CGN05862</v>
      </c>
      <c r="H73" s="9" t="str">
        <f>HYPERLINK("https://dx.doi.org/10.18730/184AW","10.18730/184AW")</f>
        <v>10.18730/184AW</v>
      </c>
    </row>
    <row r="74" spans="1:8" x14ac:dyDescent="0.35">
      <c r="A74" s="2" t="s">
        <v>517</v>
      </c>
      <c r="B74" s="7" t="str">
        <f>HYPERLINK("https://db.cngb.org/search/sample/CNS0047835/","CNS0047835")</f>
        <v>CNS0047835</v>
      </c>
      <c r="C74" s="11" t="str">
        <f>HYPERLINK("ftp://ftp.cngb.org/pub/CNSA/data2/CNP0000335/CNS0047835/CNX0036181/","S073 FQ")</f>
        <v>S073 FQ</v>
      </c>
      <c r="D74" s="11" t="str">
        <f>HYPERLINK("ftp://ftp.cngb.org/pub/CNSA/data2/CNP0000335/CNS0047835/CNX0115913/CNR0138293/","S073 BAM")</f>
        <v>S073 BAM</v>
      </c>
      <c r="E74" s="3" t="s">
        <v>72</v>
      </c>
      <c r="F74" s="9" t="str">
        <f>HYPERLINK("https://dx.doi.org/10.18730/JDWW=","10.18730/JDWW=")</f>
        <v>10.18730/JDWW=</v>
      </c>
      <c r="G74" s="9" t="str">
        <f>HYPERLINK("http://cgngenis.wur.nl/AccessionDetails.aspx?acnumber=CGN09381","CGN09381")</f>
        <v>CGN09381</v>
      </c>
      <c r="H74" s="9" t="str">
        <f>HYPERLINK("https://dx.doi.org/10.18730/1BT5S","10.18730/1BT5S")</f>
        <v>10.18730/1BT5S</v>
      </c>
    </row>
    <row r="75" spans="1:8" x14ac:dyDescent="0.35">
      <c r="A75" s="2" t="s">
        <v>518</v>
      </c>
      <c r="B75" s="7" t="str">
        <f>HYPERLINK("https://db.cngb.org/search/sample/CNS0047777/","CNS0047777")</f>
        <v>CNS0047777</v>
      </c>
      <c r="C75" s="11" t="str">
        <f>HYPERLINK("ftp://ftp.cngb.org/pub/CNSA/data2/CNP0000335/CNS0047777/CNX0036182/","S074 FQ")</f>
        <v>S074 FQ</v>
      </c>
      <c r="D75" s="11" t="str">
        <f>HYPERLINK("ftp://ftp.cngb.org/pub/CNSA/data2/CNP0000335/CNS0047777/CNX0115914/CNR0138294/","S074 BAM")</f>
        <v>S074 BAM</v>
      </c>
      <c r="E75" s="3" t="s">
        <v>73</v>
      </c>
      <c r="F75" s="9" t="str">
        <f>HYPERLINK("https://dx.doi.org/10.18730/JDWXU","10.18730/JDWXU")</f>
        <v>10.18730/JDWXU</v>
      </c>
      <c r="G75" s="9" t="str">
        <f>HYPERLINK("http://cgngenis.wur.nl/AccessionDetails.aspx?acnumber=CGN10976","CGN10976")</f>
        <v>CGN10976</v>
      </c>
      <c r="H75" s="9" t="str">
        <f>HYPERLINK("https://dx.doi.org/10.18730/1BX49","10.18730/1BX49")</f>
        <v>10.18730/1BX49</v>
      </c>
    </row>
    <row r="76" spans="1:8" x14ac:dyDescent="0.35">
      <c r="A76" s="2" t="s">
        <v>519</v>
      </c>
      <c r="B76" s="7" t="str">
        <f>HYPERLINK("https://db.cngb.org/search/sample/CNS0047562/","CNS0047562")</f>
        <v>CNS0047562</v>
      </c>
      <c r="C76" s="11" t="str">
        <f>HYPERLINK("ftp://ftp.cngb.org/pub/CNSA/data2/CNP0000335/CNS0047562/CNX0036183/","S075 FQ")</f>
        <v>S075 FQ</v>
      </c>
      <c r="D76" s="11" t="str">
        <f>HYPERLINK("ftp://ftp.cngb.org/pub/CNSA/data2/CNP0000335/CNS0047562/CNX0115915/CNR0138295/","S075 BAM")</f>
        <v>S075 BAM</v>
      </c>
      <c r="E76" s="3" t="s">
        <v>74</v>
      </c>
      <c r="F76" s="9" t="str">
        <f>HYPERLINK("https://dx.doi.org/10.18730/JDWY0","10.18730/JDWY0")</f>
        <v>10.18730/JDWY0</v>
      </c>
      <c r="G76" s="9" t="str">
        <f>HYPERLINK("http://cgngenis.wur.nl/AccessionDetails.aspx?acnumber=CGN11440","CGN11440")</f>
        <v>CGN11440</v>
      </c>
      <c r="H76" s="9" t="str">
        <f>HYPERLINK("https://dx.doi.org/10.18730/1CV36","10.18730/1CV36")</f>
        <v>10.18730/1CV36</v>
      </c>
    </row>
    <row r="77" spans="1:8" x14ac:dyDescent="0.35">
      <c r="A77" s="2" t="s">
        <v>520</v>
      </c>
      <c r="B77" s="7" t="str">
        <f>HYPERLINK("https://db.cngb.org/search/sample/CNS0047808/","CNS0047808")</f>
        <v>CNS0047808</v>
      </c>
      <c r="C77" s="11" t="str">
        <f>HYPERLINK("ftp://ftp.cngb.org/pub/CNSA/data2/CNP0000335/CNS0047808/CNX0036184/","S076 FQ")</f>
        <v>S076 FQ</v>
      </c>
      <c r="D77" s="11" t="str">
        <f>HYPERLINK("ftp://ftp.cngb.org/pub/CNSA/data2/CNP0000335/CNS0047808/CNX0115916/CNR0138296/","S076 BAM")</f>
        <v>S076 BAM</v>
      </c>
      <c r="E77" s="3" t="s">
        <v>75</v>
      </c>
      <c r="F77" s="9" t="str">
        <f>HYPERLINK("https://dx.doi.org/10.18730/JDWZ1","10.18730/JDWZ1")</f>
        <v>10.18730/JDWZ1</v>
      </c>
      <c r="G77" s="9" t="str">
        <f>HYPERLINK("http://cgngenis.wur.nl/AccessionDetails.aspx?acnumber=CGN14647","CGN14647")</f>
        <v>CGN14647</v>
      </c>
      <c r="H77" s="9" t="str">
        <f>HYPERLINK("https://dx.doi.org/10.18730/1E4GU","10.18730/1E4GU")</f>
        <v>10.18730/1E4GU</v>
      </c>
    </row>
    <row r="78" spans="1:8" x14ac:dyDescent="0.35">
      <c r="A78" s="2" t="s">
        <v>521</v>
      </c>
      <c r="B78" s="7" t="str">
        <f>HYPERLINK("https://db.cngb.org/search/sample/CNS0047819/","CNS0047819")</f>
        <v>CNS0047819</v>
      </c>
      <c r="C78" s="11" t="str">
        <f>HYPERLINK("ftp://ftp.cngb.org/pub/CNSA/data2/CNP0000335/CNS0047819/CNX0036185/","S077 FQ")</f>
        <v>S077 FQ</v>
      </c>
      <c r="D78" s="11" t="str">
        <f>HYPERLINK("ftp://ftp.cngb.org/pub/CNSA/data2/CNP0000335/CNS0047819/CNX0115917/CNR0138297/","S077 BAM")</f>
        <v>S077 BAM</v>
      </c>
      <c r="E78" s="3" t="s">
        <v>76</v>
      </c>
      <c r="F78" s="9" t="str">
        <f>HYPERLINK("https://dx.doi.org/10.18730/JDX02","10.18730/JDX02")</f>
        <v>10.18730/JDX02</v>
      </c>
      <c r="G78" s="9" t="str">
        <f>HYPERLINK("http://cgngenis.wur.nl/AccessionDetails.aspx?acnumber=CGN14702","CGN14702")</f>
        <v>CGN14702</v>
      </c>
      <c r="H78" s="9" t="str">
        <f>HYPERLINK("https://dx.doi.org/10.18730/1H3PB","10.18730/1H3PB")</f>
        <v>10.18730/1H3PB</v>
      </c>
    </row>
    <row r="79" spans="1:8" x14ac:dyDescent="0.35">
      <c r="A79" s="2" t="s">
        <v>522</v>
      </c>
      <c r="B79" s="7" t="str">
        <f>HYPERLINK("https://db.cngb.org/search/sample/CNS0047577/","CNS0047577")</f>
        <v>CNS0047577</v>
      </c>
      <c r="C79" s="11" t="str">
        <f>HYPERLINK("ftp://ftp.cngb.org/pub/CNSA/data2/CNP0000335/CNS0047577/CNX0036186/","S078 FQ")</f>
        <v>S078 FQ</v>
      </c>
      <c r="D79" s="11" t="str">
        <f>HYPERLINK("ftp://ftp.cngb.org/pub/CNSA/data2/CNP0000335/CNS0047577/CNX0115918/CNR0138298/","S078 BAM")</f>
        <v>S078 BAM</v>
      </c>
      <c r="E79" s="3" t="s">
        <v>77</v>
      </c>
      <c r="F79" s="9" t="str">
        <f>HYPERLINK("https://dx.doi.org/10.18730/JDX13","10.18730/JDX13")</f>
        <v>10.18730/JDX13</v>
      </c>
      <c r="G79" s="9" t="str">
        <f>HYPERLINK("http://cgngenis.wur.nl/AccessionDetails.aspx?acnumber=CGN16262","CGN16262")</f>
        <v>CGN16262</v>
      </c>
      <c r="H79" s="9" t="str">
        <f>HYPERLINK("https://dx.doi.org/10.18730/1H154","10.18730/1H154")</f>
        <v>10.18730/1H154</v>
      </c>
    </row>
    <row r="80" spans="1:8" x14ac:dyDescent="0.35">
      <c r="A80" s="2" t="s">
        <v>523</v>
      </c>
      <c r="B80" s="7" t="str">
        <f>HYPERLINK("https://db.cngb.org/search/sample/CNS0047660/","CNS0047660")</f>
        <v>CNS0047660</v>
      </c>
      <c r="C80" s="11" t="str">
        <f>HYPERLINK("ftp://ftp.cngb.org/pub/CNSA/data2/CNP0000335/CNS0047660/CNX0036187/","S079 FQ")</f>
        <v>S079 FQ</v>
      </c>
      <c r="D80" s="11" t="str">
        <f>HYPERLINK("ftp://ftp.cngb.org/pub/CNSA/data2/CNP0000335/CNS0047660/CNX0115919/CNR0138299/","S079 BAM")</f>
        <v>S079 BAM</v>
      </c>
      <c r="E80" s="3" t="s">
        <v>78</v>
      </c>
      <c r="F80" s="9" t="str">
        <f>HYPERLINK("https://dx.doi.org/10.18730/JDX24","10.18730/JDX24")</f>
        <v>10.18730/JDX24</v>
      </c>
      <c r="G80" s="9" t="str">
        <f>HYPERLINK("http://cgngenis.wur.nl/AccessionDetails.aspx?acnumber=CGN18663","CGN18663")</f>
        <v>CGN18663</v>
      </c>
      <c r="H80" s="9" t="str">
        <f>HYPERLINK("https://dx.doi.org/10.18730/1JF2Y","10.18730/1JF2Y")</f>
        <v>10.18730/1JF2Y</v>
      </c>
    </row>
    <row r="81" spans="1:8" x14ac:dyDescent="0.35">
      <c r="A81" s="2" t="s">
        <v>524</v>
      </c>
      <c r="B81" s="7" t="str">
        <f>HYPERLINK("https://db.cngb.org/search/sample/CNS0047511/","CNS0047511")</f>
        <v>CNS0047511</v>
      </c>
      <c r="C81" s="11" t="str">
        <f>HYPERLINK("ftp://ftp.cngb.org/pub/CNSA/data2/CNP0000335/CNS0047511/CNX0036551/","S080 FQ")</f>
        <v>S080 FQ</v>
      </c>
      <c r="D81" s="11" t="str">
        <f>HYPERLINK("ftp://ftp.cngb.org/pub/CNSA/data2/CNP0000335/CNS0047511/CNX0115920/CNR0138300/","S080 BAM")</f>
        <v>S080 BAM</v>
      </c>
      <c r="E81" s="3" t="s">
        <v>79</v>
      </c>
      <c r="F81" s="9" t="str">
        <f>HYPERLINK("https://dx.doi.org/10.18730/JDX35","10.18730/JDX35")</f>
        <v>10.18730/JDX35</v>
      </c>
      <c r="G81" s="9" t="str">
        <f>HYPERLINK("http://cgngenis.wur.nl/AccessionDetails.aspx?acnumber=CGN24676","CGN24676")</f>
        <v>CGN24676</v>
      </c>
      <c r="H81" s="9" t="str">
        <f>HYPERLINK("https://dx.doi.org/10.18730/10YP6","10.18730/10YP6")</f>
        <v>10.18730/10YP6</v>
      </c>
    </row>
    <row r="82" spans="1:8" x14ac:dyDescent="0.35">
      <c r="A82" s="2" t="s">
        <v>525</v>
      </c>
      <c r="B82" s="7" t="str">
        <f>HYPERLINK("https://db.cngb.org/search/sample/CNS0047804/","CNS0047804")</f>
        <v>CNS0047804</v>
      </c>
      <c r="C82" s="11" t="str">
        <f>HYPERLINK("ftp://ftp.cngb.org/pub/CNSA/data2/CNP0000335/CNS0047804/CNX0036188/","S081 FQ")</f>
        <v>S081 FQ</v>
      </c>
      <c r="D82" s="11" t="str">
        <f>HYPERLINK("ftp://ftp.cngb.org/pub/CNSA/data2/CNP0000335/CNS0047804/CNX0115921/CNR0138301/","S081 BAM")</f>
        <v>S081 BAM</v>
      </c>
      <c r="E82" s="3" t="s">
        <v>80</v>
      </c>
      <c r="F82" s="9" t="str">
        <f>HYPERLINK("https://dx.doi.org/10.18730/JDX46","10.18730/JDX46")</f>
        <v>10.18730/JDX46</v>
      </c>
      <c r="G82" s="9" t="str">
        <f>HYPERLINK("http://cgngenis.wur.nl/AccessionDetails.aspx?acnumber=CGN24689","CGN24689")</f>
        <v>CGN24689</v>
      </c>
      <c r="H82" s="9" t="str">
        <f>HYPERLINK("https://dx.doi.org/10.18730/1107J","10.18730/1107J")</f>
        <v>10.18730/1107J</v>
      </c>
    </row>
    <row r="83" spans="1:8" x14ac:dyDescent="0.35">
      <c r="A83" s="2" t="s">
        <v>526</v>
      </c>
      <c r="B83" s="7" t="str">
        <f>HYPERLINK("https://db.cngb.org/search/sample/CNS0047743/","CNS0047743")</f>
        <v>CNS0047743</v>
      </c>
      <c r="C83" s="11" t="str">
        <f>HYPERLINK("ftp://ftp.cngb.org/pub/CNSA/data2/CNP0000335/CNS0047743/CNX0036189/","S082 FQ")</f>
        <v>S082 FQ</v>
      </c>
      <c r="D83" s="11" t="str">
        <f>HYPERLINK("ftp://ftp.cngb.org/pub/CNSA/data2/CNP0000335/CNS0047743/CNX0115922/CNR0138302/","S082 BAM")</f>
        <v>S082 BAM</v>
      </c>
      <c r="E83" s="3" t="s">
        <v>81</v>
      </c>
      <c r="F83" s="9" t="str">
        <f>HYPERLINK("https://dx.doi.org/10.18730/JDX57","10.18730/JDX57")</f>
        <v>10.18730/JDX57</v>
      </c>
      <c r="G83" s="9" t="str">
        <f>HYPERLINK("http://cgngenis.wur.nl/AccessionDetails.aspx?acnumber=CGN25047","CGN25047")</f>
        <v>CGN25047</v>
      </c>
      <c r="H83" s="9" t="str">
        <f>HYPERLINK("https://dx.doi.org/10.18730/116AW","10.18730/116AW")</f>
        <v>10.18730/116AW</v>
      </c>
    </row>
    <row r="84" spans="1:8" x14ac:dyDescent="0.35">
      <c r="A84" s="2" t="s">
        <v>527</v>
      </c>
      <c r="B84" s="7" t="str">
        <f>HYPERLINK("https://db.cngb.org/search/sample/CNS0047545/","CNS0047545")</f>
        <v>CNS0047545</v>
      </c>
      <c r="C84" s="11" t="str">
        <f>HYPERLINK("ftp://ftp.cngb.org/pub/CNSA/data2/CNP0000335/CNS0047545/CNX0036190/","S083 FQ")</f>
        <v>S083 FQ</v>
      </c>
      <c r="D84" s="11" t="str">
        <f>HYPERLINK("ftp://ftp.cngb.org/pub/CNSA/data2/CNP0000335/CNS0047545/CNX0115923/CNR0138303/","S083 BAM")</f>
        <v>S083 BAM</v>
      </c>
      <c r="E84" s="3" t="s">
        <v>82</v>
      </c>
      <c r="F84" s="9" t="str">
        <f>HYPERLINK("https://dx.doi.org/10.18730/JDX68","10.18730/JDX68")</f>
        <v>10.18730/JDX68</v>
      </c>
      <c r="G84" s="9" t="str">
        <f>HYPERLINK("http://cgngenis.wur.nl/AccessionDetails.aspx?acnumber=CGN25055","CGN25055")</f>
        <v>CGN25055</v>
      </c>
      <c r="H84" s="9" t="str">
        <f>HYPERLINK("https://dx.doi.org/10.18730/116JU","10.18730/116JU")</f>
        <v>10.18730/116JU</v>
      </c>
    </row>
    <row r="85" spans="1:8" x14ac:dyDescent="0.35">
      <c r="A85" s="2" t="s">
        <v>528</v>
      </c>
      <c r="B85" s="7" t="str">
        <f>HYPERLINK("https://db.cngb.org/search/sample/CNS0047520/","CNS0047520")</f>
        <v>CNS0047520</v>
      </c>
      <c r="C85" s="11" t="str">
        <f>HYPERLINK("ftp://ftp.cngb.org/pub/CNSA/data2/CNP0000335/CNS0047520/CNX0036516/","S084 FQ")</f>
        <v>S084 FQ</v>
      </c>
      <c r="D85" s="11" t="str">
        <f>HYPERLINK("ftp://ftp.cngb.org/pub/CNSA/data2/CNP0000335/CNS0047520/CNX0115924/CNR0138304/","S084 BAM")</f>
        <v>S084 BAM</v>
      </c>
      <c r="E85" s="3" t="s">
        <v>83</v>
      </c>
      <c r="F85" s="9" t="str">
        <f>HYPERLINK("https://dx.doi.org/10.18730/JDX79","10.18730/JDX79")</f>
        <v>10.18730/JDX79</v>
      </c>
      <c r="G85" s="2" t="s">
        <v>890</v>
      </c>
      <c r="H85" s="9"/>
    </row>
    <row r="86" spans="1:8" x14ac:dyDescent="0.35">
      <c r="A86" s="2" t="s">
        <v>901</v>
      </c>
      <c r="B86" s="7" t="str">
        <f>HYPERLINK("https://db.cngb.org/search/sample/CNS0047896/","CNS0047896")</f>
        <v>CNS0047896</v>
      </c>
      <c r="C86" s="11" t="str">
        <f>HYPERLINK("ftp://ftp.cngb.org/pub/CNSA/data2/CNP0000335/CNS0047896/CNX0036191/","s084d FQ")</f>
        <v>s084d FQ</v>
      </c>
      <c r="D86" s="11" t="str">
        <f>HYPERLINK("ftp://ftp.cngb.org/pub/CNSA/data2/CNP0000335/CNS0047896/CNX0115925/CNR0138305/","s084d BAM")</f>
        <v>s084d BAM</v>
      </c>
      <c r="E86" s="3" t="s">
        <v>83</v>
      </c>
      <c r="F86" s="9" t="str">
        <f>HYPERLINK("https://dx.doi.org/10.18730/JDX79","10.18730/JDX79")</f>
        <v>10.18730/JDX79</v>
      </c>
      <c r="G86" s="2" t="s">
        <v>890</v>
      </c>
      <c r="H86" s="9"/>
    </row>
    <row r="87" spans="1:8" x14ac:dyDescent="0.35">
      <c r="A87" s="2" t="s">
        <v>529</v>
      </c>
      <c r="B87" s="7" t="str">
        <f>HYPERLINK("https://db.cngb.org/search/sample/CNS0047723/","CNS0047723")</f>
        <v>CNS0047723</v>
      </c>
      <c r="C87" s="11" t="str">
        <f>HYPERLINK("ftp://ftp.cngb.org/pub/CNSA/data2/CNP0000335/CNS0047723/CNX0036192/","S085 FQ")</f>
        <v>S085 FQ</v>
      </c>
      <c r="D87" s="11" t="str">
        <f>HYPERLINK("ftp://ftp.cngb.org/pub/CNSA/data2/CNP0000335/CNS0047723/CNX0115926/CNR0138306/","S085 BAM")</f>
        <v>S085 BAM</v>
      </c>
      <c r="E87" s="3" t="s">
        <v>84</v>
      </c>
      <c r="F87" s="9" t="str">
        <f>HYPERLINK("https://dx.doi.org/10.18730/JDX8A","10.18730/JDX8A")</f>
        <v>10.18730/JDX8A</v>
      </c>
      <c r="G87" s="9" t="str">
        <f>HYPERLINK("http://cgngenis.wur.nl/AccessionDetails.aspx?acnumber=CGN06018","CGN06018")</f>
        <v>CGN06018</v>
      </c>
      <c r="H87" s="9" t="str">
        <f>HYPERLINK("https://dx.doi.org/10.18730/1AGR*","10.18730/1AGR*")</f>
        <v>10.18730/1AGR*</v>
      </c>
    </row>
    <row r="88" spans="1:8" x14ac:dyDescent="0.35">
      <c r="A88" s="2" t="s">
        <v>530</v>
      </c>
      <c r="B88" s="7" t="str">
        <f>HYPERLINK("https://db.cngb.org/search/sample/CNS0047613/","CNS0047613")</f>
        <v>CNS0047613</v>
      </c>
      <c r="C88" s="11" t="str">
        <f>HYPERLINK("ftp://ftp.cngb.org/pub/CNSA/data2/CNP0000335/CNS0047613/CNX0036193/","S086 FQ")</f>
        <v>S086 FQ</v>
      </c>
      <c r="D88" s="11" t="str">
        <f>HYPERLINK("ftp://ftp.cngb.org/pub/CNSA/data2/CNP0000335/CNS0047613/CNX0115927/CNR0138307/","S086 BAM")</f>
        <v>S086 BAM</v>
      </c>
      <c r="E88" s="3" t="s">
        <v>85</v>
      </c>
      <c r="F88" s="9" t="str">
        <f>HYPERLINK("https://dx.doi.org/10.18730/JDX9B","10.18730/JDX9B")</f>
        <v>10.18730/JDX9B</v>
      </c>
      <c r="G88" s="9" t="str">
        <f>HYPERLINK("http://cgngenis.wur.nl/AccessionDetails.aspx?acnumber=CGN09377","CGN09377")</f>
        <v>CGN09377</v>
      </c>
      <c r="H88" s="9" t="str">
        <f>HYPERLINK("https://dx.doi.org/10.18730/1BSA=","10.18730/1BSA=")</f>
        <v>10.18730/1BSA=</v>
      </c>
    </row>
    <row r="89" spans="1:8" x14ac:dyDescent="0.35">
      <c r="A89" s="2" t="s">
        <v>531</v>
      </c>
      <c r="B89" s="7" t="str">
        <f>HYPERLINK("https://db.cngb.org/search/sample/CNS0047650/","CNS0047650")</f>
        <v>CNS0047650</v>
      </c>
      <c r="C89" s="11" t="str">
        <f>HYPERLINK("ftp://ftp.cngb.org/pub/CNSA/data2/CNP0000335/CNS0047650/CNX0036194/","S087 FQ")</f>
        <v>S087 FQ</v>
      </c>
      <c r="D89" s="11" t="str">
        <f>HYPERLINK("ftp://ftp.cngb.org/pub/CNSA/data2/CNP0000335/CNS0047650/CNX0115928/CNR0138308/","S087 BAM")</f>
        <v>S087 BAM</v>
      </c>
      <c r="E89" s="3" t="s">
        <v>86</v>
      </c>
      <c r="F89" s="9" t="str">
        <f>HYPERLINK("https://dx.doi.org/10.18730/JDXAC","10.18730/JDXAC")</f>
        <v>10.18730/JDXAC</v>
      </c>
      <c r="G89" s="9" t="str">
        <f>HYPERLINK("http://cgngenis.wur.nl/AccessionDetails.aspx?acnumber=CGN11339","CGN11339")</f>
        <v>CGN11339</v>
      </c>
      <c r="H89" s="9" t="str">
        <f>HYPERLINK("https://dx.doi.org/10.18730/1BSSD","10.18730/1BSSD")</f>
        <v>10.18730/1BSSD</v>
      </c>
    </row>
    <row r="90" spans="1:8" x14ac:dyDescent="0.35">
      <c r="A90" s="2" t="s">
        <v>532</v>
      </c>
      <c r="B90" s="7" t="str">
        <f>HYPERLINK("https://db.cngb.org/search/sample/CNS0047941/","CNS0047941")</f>
        <v>CNS0047941</v>
      </c>
      <c r="C90" s="11" t="str">
        <f>HYPERLINK("ftp://ftp.cngb.org/pub/CNSA/data2/CNP0000335/CNS0047941/CNX0036195/","S088 FQ")</f>
        <v>S088 FQ</v>
      </c>
      <c r="D90" s="11" t="str">
        <f>HYPERLINK("ftp://ftp.cngb.org/pub/CNSA/data2/CNP0000335/CNS0047941/CNX0115929/CNR0138309/","S088 BAM")</f>
        <v>S088 BAM</v>
      </c>
      <c r="E90" s="3" t="s">
        <v>87</v>
      </c>
      <c r="F90" s="9" t="str">
        <f>HYPERLINK("https://dx.doi.org/10.18730/JDXBD","10.18730/JDXBD")</f>
        <v>10.18730/JDXBD</v>
      </c>
      <c r="G90" s="9" t="str">
        <f>HYPERLINK("http://cgngenis.wur.nl/AccessionDetails.aspx?acnumber=CGN13385","CGN13385")</f>
        <v>CGN13385</v>
      </c>
      <c r="H90" s="9" t="str">
        <f>HYPERLINK("https://dx.doi.org/10.18730/1DH9D","10.18730/1DH9D")</f>
        <v>10.18730/1DH9D</v>
      </c>
    </row>
    <row r="91" spans="1:8" x14ac:dyDescent="0.35">
      <c r="A91" s="2" t="s">
        <v>533</v>
      </c>
      <c r="B91" s="7" t="str">
        <f>HYPERLINK("https://db.cngb.org/search/sample/CNS0047851/","CNS0047851")</f>
        <v>CNS0047851</v>
      </c>
      <c r="C91" s="11" t="str">
        <f>HYPERLINK("ftp://ftp.cngb.org/pub/CNSA/data2/CNP0000335/CNS0047851/CNX0036196/","S089 FQ")</f>
        <v>S089 FQ</v>
      </c>
      <c r="D91" s="11" t="str">
        <f>HYPERLINK("ftp://ftp.cngb.org/pub/CNSA/data2/CNP0000335/CNS0047851/CNX0115930/CNR0138310/","S089 BAM")</f>
        <v>S089 BAM</v>
      </c>
      <c r="E91" s="3" t="s">
        <v>88</v>
      </c>
      <c r="F91" s="9" t="str">
        <f>HYPERLINK("https://dx.doi.org/10.18730/JDXCE","10.18730/JDXCE")</f>
        <v>10.18730/JDXCE</v>
      </c>
      <c r="G91" s="9" t="str">
        <f>HYPERLINK("http://cgngenis.wur.nl/AccessionDetails.aspx?acnumber=CGN24517","CGN24517")</f>
        <v>CGN24517</v>
      </c>
      <c r="H91" s="9" t="str">
        <f>HYPERLINK("https://dx.doi.org/10.18730/10XG5","10.18730/10XG5")</f>
        <v>10.18730/10XG5</v>
      </c>
    </row>
    <row r="92" spans="1:8" x14ac:dyDescent="0.35">
      <c r="A92" s="2" t="s">
        <v>534</v>
      </c>
      <c r="B92" s="7" t="str">
        <f>HYPERLINK("https://db.cngb.org/search/sample/CNS0047931/","CNS0047931")</f>
        <v>CNS0047931</v>
      </c>
      <c r="C92" s="11" t="str">
        <f>HYPERLINK("ftp://ftp.cngb.org/pub/CNSA/data2/CNP0000335/CNS0047931/CNX0036197/","S090 FQ")</f>
        <v>S090 FQ</v>
      </c>
      <c r="D92" s="11" t="str">
        <f>HYPERLINK("ftp://ftp.cngb.org/pub/CNSA/data2/CNP0000335/CNS0047931/CNX0115931/CNR0138311/","S090 BAM")</f>
        <v>S090 BAM</v>
      </c>
      <c r="E92" s="3" t="s">
        <v>89</v>
      </c>
      <c r="F92" s="9" t="str">
        <f>HYPERLINK("https://dx.doi.org/10.18730/JDXDF","10.18730/JDXDF")</f>
        <v>10.18730/JDXDF</v>
      </c>
      <c r="G92" s="9" t="str">
        <f>HYPERLINK("http://cgngenis.wur.nl/AccessionDetails.aspx?acnumber=CGN04552","CGN04552")</f>
        <v>CGN04552</v>
      </c>
      <c r="H92" s="9" t="str">
        <f>HYPERLINK("https://dx.doi.org/10.18730/185HY","10.18730/185HY")</f>
        <v>10.18730/185HY</v>
      </c>
    </row>
    <row r="93" spans="1:8" x14ac:dyDescent="0.35">
      <c r="A93" s="2" t="s">
        <v>897</v>
      </c>
      <c r="B93" s="7" t="str">
        <f>HYPERLINK("https://db.cngb.org/search/sample/CNS0047665/","CNS0047665")</f>
        <v>CNS0047665</v>
      </c>
      <c r="C93" s="11" t="str">
        <f>HYPERLINK("ftp://ftp.cngb.org/pub/CNSA/data2/CNP0000335/CNS0047665/CNX0036552/","s090d FQ")</f>
        <v>s090d FQ</v>
      </c>
      <c r="D93" s="11" t="str">
        <f>HYPERLINK("ftp://ftp.cngb.org/pub/CNSA/data2/CNP0000335/CNS0047665/CNX0115932/CNR0138312/","s090d BAM")</f>
        <v>s090d BAM</v>
      </c>
      <c r="E93" s="3" t="s">
        <v>89</v>
      </c>
      <c r="F93" s="9" t="str">
        <f>HYPERLINK("https://dx.doi.org/10.18730/JDXDF","10.18730/JDXDF")</f>
        <v>10.18730/JDXDF</v>
      </c>
      <c r="G93" s="9" t="str">
        <f>HYPERLINK("http://cgngenis.wur.nl/AccessionDetails.aspx?acnumber=CGN04552","CGN04552")</f>
        <v>CGN04552</v>
      </c>
      <c r="H93" s="9" t="str">
        <f>HYPERLINK("https://dx.doi.org/10.18730/185HY","10.18730/185HY")</f>
        <v>10.18730/185HY</v>
      </c>
    </row>
    <row r="94" spans="1:8" x14ac:dyDescent="0.35">
      <c r="A94" s="2" t="s">
        <v>535</v>
      </c>
      <c r="B94" s="7" t="str">
        <f>HYPERLINK("https://db.cngb.org/search/sample/CNS0047788/","CNS0047788")</f>
        <v>CNS0047788</v>
      </c>
      <c r="C94" s="11" t="str">
        <f>HYPERLINK("ftp://ftp.cngb.org/pub/CNSA/data2/CNP0000335/CNS0047788/CNX0036198/","S091 FQ")</f>
        <v>S091 FQ</v>
      </c>
      <c r="D94" s="11" t="str">
        <f>HYPERLINK("ftp://ftp.cngb.org/pub/CNSA/data2/CNP0000335/CNS0047788/CNX0115933/CNR0138313/","S091 BAM")</f>
        <v>S091 BAM</v>
      </c>
      <c r="E94" s="3" t="s">
        <v>90</v>
      </c>
      <c r="F94" s="9" t="str">
        <f>HYPERLINK("https://dx.doi.org/10.18730/JDXEG","10.18730/JDXEG")</f>
        <v>10.18730/JDXEG</v>
      </c>
      <c r="G94" s="9" t="str">
        <f>HYPERLINK("http://cgngenis.wur.nl/AccessionDetails.aspx?acnumber=CGN04740","CGN04740")</f>
        <v>CGN04740</v>
      </c>
      <c r="H94" s="9" t="str">
        <f>HYPERLINK("https://dx.doi.org/10.18730/18714","10.18730/18714")</f>
        <v>10.18730/18714</v>
      </c>
    </row>
    <row r="95" spans="1:8" x14ac:dyDescent="0.35">
      <c r="A95" s="2" t="s">
        <v>536</v>
      </c>
      <c r="B95" s="7" t="str">
        <f>HYPERLINK("https://db.cngb.org/search/sample/CNS0047633/","CNS0047633")</f>
        <v>CNS0047633</v>
      </c>
      <c r="C95" s="11" t="str">
        <f>HYPERLINK("ftp://ftp.cngb.org/pub/CNSA/data2/CNP0000335/CNS0047633/CNX0036199/","S092 FQ")</f>
        <v>S092 FQ</v>
      </c>
      <c r="D95" s="11" t="str">
        <f>HYPERLINK("ftp://ftp.cngb.org/pub/CNSA/data2/CNP0000335/CNS0047633/CNX0115934/CNR0138314/","S092 BAM")</f>
        <v>S092 BAM</v>
      </c>
      <c r="E95" s="3" t="s">
        <v>91</v>
      </c>
      <c r="F95" s="9" t="str">
        <f>HYPERLINK("https://dx.doi.org/10.18730/JDXFH","10.18730/JDXFH")</f>
        <v>10.18730/JDXFH</v>
      </c>
      <c r="G95" s="9" t="str">
        <f>HYPERLINK("http://cgngenis.wur.nl/AccessionDetails.aspx?acnumber=CGN04746","CGN04746")</f>
        <v>CGN04746</v>
      </c>
      <c r="H95" s="9" t="str">
        <f>HYPERLINK("https://dx.doi.org/10.18730/18736","10.18730/18736")</f>
        <v>10.18730/18736</v>
      </c>
    </row>
    <row r="96" spans="1:8" x14ac:dyDescent="0.35">
      <c r="A96" s="2" t="s">
        <v>537</v>
      </c>
      <c r="B96" s="7" t="str">
        <f>HYPERLINK("https://db.cngb.org/search/sample/CNS0047854/","CNS0047854")</f>
        <v>CNS0047854</v>
      </c>
      <c r="C96" s="11" t="str">
        <f>HYPERLINK("ftp://ftp.cngb.org/pub/CNSA/data2/CNP0000335/CNS0047854/CNX0036200/","S093 FQ")</f>
        <v>S093 FQ</v>
      </c>
      <c r="D96" s="11" t="str">
        <f>HYPERLINK("ftp://ftp.cngb.org/pub/CNSA/data2/CNP0000335/CNS0047854/CNX0115935/CNR0138315/","S093 BAM")</f>
        <v>S093 BAM</v>
      </c>
      <c r="E96" s="3" t="s">
        <v>92</v>
      </c>
      <c r="F96" s="9" t="str">
        <f>HYPERLINK("https://dx.doi.org/10.18730/JDXGJ","10.18730/JDXGJ")</f>
        <v>10.18730/JDXGJ</v>
      </c>
      <c r="G96" s="9" t="str">
        <f>HYPERLINK("http://cgngenis.wur.nl/AccessionDetails.aspx?acnumber=CGN04766","CGN04766")</f>
        <v>CGN04766</v>
      </c>
      <c r="H96" s="9" t="str">
        <f>HYPERLINK("https://dx.doi.org/10.18730/187FJ","10.18730/187FJ")</f>
        <v>10.18730/187FJ</v>
      </c>
    </row>
    <row r="97" spans="1:8" x14ac:dyDescent="0.35">
      <c r="A97" s="2" t="s">
        <v>538</v>
      </c>
      <c r="B97" s="7" t="str">
        <f>HYPERLINK("https://db.cngb.org/search/sample/CNS0047714/","CNS0047714")</f>
        <v>CNS0047714</v>
      </c>
      <c r="C97" s="11" t="str">
        <f>HYPERLINK("ftp://ftp.cngb.org/pub/CNSA/data2/CNP0000335/CNS0047714/CNX0036201/","S094 FQ")</f>
        <v>S094 FQ</v>
      </c>
      <c r="D97" s="11" t="str">
        <f>HYPERLINK("ftp://ftp.cngb.org/pub/CNSA/data2/CNP0000335/CNS0047714/CNX0115936/CNR0138316/","S094 BAM")</f>
        <v>S094 BAM</v>
      </c>
      <c r="E97" s="3" t="s">
        <v>93</v>
      </c>
      <c r="F97" s="9" t="str">
        <f>HYPERLINK("https://dx.doi.org/10.18730/JDXHK","10.18730/JDXHK")</f>
        <v>10.18730/JDXHK</v>
      </c>
      <c r="G97" s="9" t="str">
        <f>HYPERLINK("http://cgngenis.wur.nl/AccessionDetails.aspx?acnumber=CGN04832","CGN04832")</f>
        <v>CGN04832</v>
      </c>
      <c r="H97" s="9" t="str">
        <f>HYPERLINK("https://dx.doi.org/10.18730/185Y6","10.18730/185Y6")</f>
        <v>10.18730/185Y6</v>
      </c>
    </row>
    <row r="98" spans="1:8" x14ac:dyDescent="0.35">
      <c r="A98" s="2" t="s">
        <v>539</v>
      </c>
      <c r="B98" s="7" t="str">
        <f>HYPERLINK("https://db.cngb.org/search/sample/CNS0047622/","CNS0047622")</f>
        <v>CNS0047622</v>
      </c>
      <c r="C98" s="11" t="str">
        <f>HYPERLINK("ftp://ftp.cngb.org/pub/CNSA/data2/CNP0000335/CNS0047622/CNX0036202/","S095 FQ")</f>
        <v>S095 FQ</v>
      </c>
      <c r="D98" s="11" t="str">
        <f>HYPERLINK("ftp://ftp.cngb.org/pub/CNSA/data2/CNP0000335/CNS0047622/CNX0115937/CNR0138317/","S095 BAM")</f>
        <v>S095 BAM</v>
      </c>
      <c r="E98" s="3" t="s">
        <v>94</v>
      </c>
      <c r="F98" s="9" t="str">
        <f>HYPERLINK("https://dx.doi.org/10.18730/JDXJM","10.18730/JDXJM")</f>
        <v>10.18730/JDXJM</v>
      </c>
      <c r="G98" s="9" t="str">
        <f>HYPERLINK("http://cgngenis.wur.nl/AccessionDetails.aspx?acnumber=CGN04840","CGN04840")</f>
        <v>CGN04840</v>
      </c>
      <c r="H98" s="9" t="str">
        <f>HYPERLINK("https://dx.doi.org/10.18730/1866E","10.18730/1866E")</f>
        <v>10.18730/1866E</v>
      </c>
    </row>
    <row r="99" spans="1:8" x14ac:dyDescent="0.35">
      <c r="A99" s="2" t="s">
        <v>540</v>
      </c>
      <c r="B99" s="7" t="str">
        <f>HYPERLINK("https://db.cngb.org/search/sample/CNS0047736/","CNS0047736")</f>
        <v>CNS0047736</v>
      </c>
      <c r="C99" s="11" t="str">
        <f>HYPERLINK("ftp://ftp.cngb.org/pub/CNSA/data2/CNP0000335/CNS0047736/CNX0036203/","S096 FQ")</f>
        <v>S096 FQ</v>
      </c>
      <c r="D99" s="11" t="str">
        <f>HYPERLINK("ftp://ftp.cngb.org/pub/CNSA/data2/CNP0000335/CNS0047736/CNX0115938/CNR0138318/","S096 BAM")</f>
        <v>S096 BAM</v>
      </c>
      <c r="E99" s="3" t="s">
        <v>95</v>
      </c>
      <c r="F99" s="9" t="str">
        <f>HYPERLINK("https://dx.doi.org/10.18730/JDXKN","10.18730/JDXKN")</f>
        <v>10.18730/JDXKN</v>
      </c>
      <c r="G99" s="9" t="str">
        <f>HYPERLINK("http://cgngenis.wur.nl/AccessionDetails.aspx?acnumber=CGN05004","CGN05004")</f>
        <v>CGN05004</v>
      </c>
      <c r="H99" s="9" t="str">
        <f>HYPERLINK("https://dx.doi.org/10.18730/186T$","10.18730/186T$")</f>
        <v>10.18730/186T$</v>
      </c>
    </row>
    <row r="100" spans="1:8" x14ac:dyDescent="0.35">
      <c r="A100" s="2" t="s">
        <v>541</v>
      </c>
      <c r="B100" s="7" t="str">
        <f>HYPERLINK("https://db.cngb.org/search/sample/CNS0047815/","CNS0047815")</f>
        <v>CNS0047815</v>
      </c>
      <c r="C100" s="11" t="str">
        <f>HYPERLINK("ftp://ftp.cngb.org/pub/CNSA/data2/CNP0000335/CNS0047815/CNX0036204/","S097 FQ")</f>
        <v>S097 FQ</v>
      </c>
      <c r="D100" s="11" t="str">
        <f>HYPERLINK("ftp://ftp.cngb.org/pub/CNSA/data2/CNP0000335/CNS0047815/CNX0115939/CNR0138319/","S097 BAM")</f>
        <v>S097 BAM</v>
      </c>
      <c r="E100" s="3" t="s">
        <v>96</v>
      </c>
      <c r="F100" s="9" t="str">
        <f>HYPERLINK("https://dx.doi.org/10.18730/JDXMP","10.18730/JDXMP")</f>
        <v>10.18730/JDXMP</v>
      </c>
      <c r="G100" s="9" t="str">
        <f>HYPERLINK("http://cgngenis.wur.nl/AccessionDetails.aspx?acnumber=CGN05057","CGN05057")</f>
        <v>CGN05057</v>
      </c>
      <c r="H100" s="9" t="str">
        <f>HYPERLINK("https://dx.doi.org/10.18730/18BXC","10.18730/18BXC")</f>
        <v>10.18730/18BXC</v>
      </c>
    </row>
    <row r="101" spans="1:8" x14ac:dyDescent="0.35">
      <c r="A101" s="2" t="s">
        <v>542</v>
      </c>
      <c r="B101" s="7" t="str">
        <f>HYPERLINK("https://db.cngb.org/search/sample/CNS0047634/","CNS0047634")</f>
        <v>CNS0047634</v>
      </c>
      <c r="C101" s="11" t="str">
        <f>HYPERLINK("ftp://ftp.cngb.org/pub/CNSA/data2/CNP0000335/CNS0047634/CNX0036205/","S098 FQ")</f>
        <v>S098 FQ</v>
      </c>
      <c r="D101" s="11" t="str">
        <f>HYPERLINK("ftp://ftp.cngb.org/pub/CNSA/data2/CNP0000335/CNS0047634/CNX0115940/CNR0138320/","S098 BAM")</f>
        <v>S098 BAM</v>
      </c>
      <c r="E101" s="3" t="s">
        <v>97</v>
      </c>
      <c r="F101" s="9" t="str">
        <f>HYPERLINK("https://dx.doi.org/10.18730/JDXNQ","10.18730/JDXNQ")</f>
        <v>10.18730/JDXNQ</v>
      </c>
      <c r="G101" s="9" t="str">
        <f>HYPERLINK("http://cgngenis.wur.nl/AccessionDetails.aspx?acnumber=CGN05238","CGN05238")</f>
        <v>CGN05238</v>
      </c>
      <c r="H101" s="9" t="str">
        <f>HYPERLINK("https://dx.doi.org/10.18730/1864C","10.18730/1864C")</f>
        <v>10.18730/1864C</v>
      </c>
    </row>
    <row r="102" spans="1:8" x14ac:dyDescent="0.35">
      <c r="A102" s="2" t="s">
        <v>543</v>
      </c>
      <c r="B102" s="7" t="str">
        <f>HYPERLINK("https://db.cngb.org/search/sample/CNS0047792/","CNS0047792")</f>
        <v>CNS0047792</v>
      </c>
      <c r="C102" s="11" t="str">
        <f>HYPERLINK("ftp://ftp.cngb.org/pub/CNSA/data2/CNP0000335/CNS0047792/CNX0036206/","S099 FQ")</f>
        <v>S099 FQ</v>
      </c>
      <c r="D102" s="11" t="str">
        <f>HYPERLINK("ftp://ftp.cngb.org/pub/CNSA/data2/CNP0000335/CNS0047792/CNX0115941/CNR0138321/","S099 BAM")</f>
        <v>S099 BAM</v>
      </c>
      <c r="E102" s="3" t="s">
        <v>98</v>
      </c>
      <c r="F102" s="9" t="str">
        <f>HYPERLINK("https://dx.doi.org/10.18730/JDXPR","10.18730/JDXPR")</f>
        <v>10.18730/JDXPR</v>
      </c>
      <c r="G102" s="9" t="str">
        <f>HYPERLINK("http://cgngenis.wur.nl/AccessionDetails.aspx?acnumber=CGN05249","CGN05249")</f>
        <v>CGN05249</v>
      </c>
      <c r="H102" s="9" t="str">
        <f>HYPERLINK("https://dx.doi.org/10.18730/186R*","10.18730/186R*")</f>
        <v>10.18730/186R*</v>
      </c>
    </row>
    <row r="103" spans="1:8" x14ac:dyDescent="0.35">
      <c r="A103" s="2" t="s">
        <v>544</v>
      </c>
      <c r="B103" s="7" t="str">
        <f>HYPERLINK("https://db.cngb.org/search/sample/CNS0047708/","CNS0047708")</f>
        <v>CNS0047708</v>
      </c>
      <c r="C103" s="11" t="str">
        <f>HYPERLINK("ftp://ftp.cngb.org/pub/CNSA/data2/CNP0000335/CNS0047708/CNX0036208/","S100 FQ")</f>
        <v>S100 FQ</v>
      </c>
      <c r="D103" s="11" t="str">
        <f>HYPERLINK("ftp://ftp.cngb.org/pub/CNSA/data2/CNP0000335/CNS0047708/CNX0115942/CNR0138322/","S100 BAM")</f>
        <v>S100 BAM</v>
      </c>
      <c r="E103" s="3" t="s">
        <v>99</v>
      </c>
      <c r="F103" s="9" t="str">
        <f>HYPERLINK("https://dx.doi.org/10.18730/JDXQS","10.18730/JDXQS")</f>
        <v>10.18730/JDXQS</v>
      </c>
      <c r="G103" s="9" t="str">
        <f>HYPERLINK("http://cgngenis.wur.nl/AccessionDetails.aspx?acnumber=CGN05827","CGN05827")</f>
        <v>CGN05827</v>
      </c>
      <c r="H103" s="9" t="str">
        <f>HYPERLINK("https://dx.doi.org/10.18730/186MW","10.18730/186MW")</f>
        <v>10.18730/186MW</v>
      </c>
    </row>
    <row r="104" spans="1:8" x14ac:dyDescent="0.35">
      <c r="A104" s="2" t="s">
        <v>545</v>
      </c>
      <c r="B104" s="7" t="str">
        <f>HYPERLINK("https://db.cngb.org/search/sample/CNS0047860/","CNS0047860")</f>
        <v>CNS0047860</v>
      </c>
      <c r="C104" s="11" t="str">
        <f>HYPERLINK("ftp://ftp.cngb.org/pub/CNSA/data2/CNP0000335/CNS0047860/CNX0036209/","S101 FQ")</f>
        <v>S101 FQ</v>
      </c>
      <c r="D104" s="11" t="str">
        <f>HYPERLINK("ftp://ftp.cngb.org/pub/CNSA/data2/CNP0000335/CNS0047860/CNX0115943/CNR0138323/","S101 BAM")</f>
        <v>S101 BAM</v>
      </c>
      <c r="E104" s="3" t="s">
        <v>100</v>
      </c>
      <c r="F104" s="9" t="str">
        <f>HYPERLINK("https://dx.doi.org/10.18730/JDXRT","10.18730/JDXRT")</f>
        <v>10.18730/JDXRT</v>
      </c>
      <c r="G104" s="9" t="str">
        <f>HYPERLINK("http://cgngenis.wur.nl/AccessionDetails.aspx?acnumber=CGN06003","CGN06003")</f>
        <v>CGN06003</v>
      </c>
      <c r="H104" s="9" t="str">
        <f>HYPERLINK("https://dx.doi.org/10.18730/1AGDN","10.18730/1AGDN")</f>
        <v>10.18730/1AGDN</v>
      </c>
    </row>
    <row r="105" spans="1:8" x14ac:dyDescent="0.35">
      <c r="A105" s="2" t="s">
        <v>546</v>
      </c>
      <c r="B105" s="7" t="str">
        <f>HYPERLINK("https://db.cngb.org/search/sample/CNS0047727/","CNS0047727")</f>
        <v>CNS0047727</v>
      </c>
      <c r="C105" s="11" t="str">
        <f>HYPERLINK("ftp://ftp.cngb.org/pub/CNSA/data2/CNP0000335/CNS0047727/CNX0036210/","S102 FQ")</f>
        <v>S102 FQ</v>
      </c>
      <c r="D105" s="11" t="str">
        <f>HYPERLINK("ftp://ftp.cngb.org/pub/CNSA/data2/CNP0000335/CNS0047727/CNX0115944/CNR0138324/","S102 BAM")</f>
        <v>S102 BAM</v>
      </c>
      <c r="E105" s="3" t="s">
        <v>101</v>
      </c>
      <c r="F105" s="9" t="str">
        <f>HYPERLINK("https://dx.doi.org/10.18730/JDXSV","10.18730/JDXSV")</f>
        <v>10.18730/JDXSV</v>
      </c>
      <c r="G105" s="9" t="str">
        <f>HYPERLINK("http://cgngenis.wur.nl/AccessionDetails.aspx?acnumber=CGN09375","CGN09375")</f>
        <v>CGN09375</v>
      </c>
      <c r="H105" s="9" t="str">
        <f>HYPERLINK("https://dx.doi.org/10.18730/1AMPA","10.18730/1AMPA")</f>
        <v>10.18730/1AMPA</v>
      </c>
    </row>
    <row r="106" spans="1:8" x14ac:dyDescent="0.35">
      <c r="A106" s="2" t="s">
        <v>547</v>
      </c>
      <c r="B106" s="7" t="str">
        <f>HYPERLINK("https://db.cngb.org/search/sample/CNS0047810/","CNS0047810")</f>
        <v>CNS0047810</v>
      </c>
      <c r="C106" s="11" t="str">
        <f>HYPERLINK("ftp://ftp.cngb.org/pub/CNSA/data2/CNP0000335/CNS0047810/CNX0036211/","S103 FQ")</f>
        <v>S103 FQ</v>
      </c>
      <c r="D106" s="11" t="str">
        <f>HYPERLINK("ftp://ftp.cngb.org/pub/CNSA/data2/CNP0000335/CNS0047810/CNX0115945/CNR0138325/","S103 BAM")</f>
        <v>S103 BAM</v>
      </c>
      <c r="E106" s="3" t="s">
        <v>102</v>
      </c>
      <c r="F106" s="9" t="str">
        <f>HYPERLINK("https://dx.doi.org/10.18730/JDXTW","10.18730/JDXTW")</f>
        <v>10.18730/JDXTW</v>
      </c>
      <c r="G106" s="9" t="str">
        <f>HYPERLINK("http://cgngenis.wur.nl/AccessionDetails.aspx?acnumber=CGN09376","CGN09376")</f>
        <v>CGN09376</v>
      </c>
      <c r="H106" s="9" t="str">
        <f>HYPERLINK("https://dx.doi.org/10.18730/1BS7*","10.18730/1BS7*")</f>
        <v>10.18730/1BS7*</v>
      </c>
    </row>
    <row r="107" spans="1:8" x14ac:dyDescent="0.35">
      <c r="A107" s="2" t="s">
        <v>548</v>
      </c>
      <c r="B107" s="7" t="str">
        <f>HYPERLINK("https://db.cngb.org/search/sample/CNS0047800/","CNS0047800")</f>
        <v>CNS0047800</v>
      </c>
      <c r="C107" s="11" t="str">
        <f>HYPERLINK("ftp://ftp.cngb.org/pub/CNSA/data2/CNP0000335/CNS0047800/CNX0036212/","S104 FQ")</f>
        <v>S104 FQ</v>
      </c>
      <c r="D107" s="11" t="str">
        <f>HYPERLINK("ftp://ftp.cngb.org/pub/CNSA/data2/CNP0000335/CNS0047800/CNX0115946/CNR0138326/","S104 BAM")</f>
        <v>S104 BAM</v>
      </c>
      <c r="E107" s="3" t="s">
        <v>103</v>
      </c>
      <c r="F107" s="9" t="str">
        <f>HYPERLINK("https://dx.doi.org/10.18730/JDXVX","10.18730/JDXVX")</f>
        <v>10.18730/JDXVX</v>
      </c>
      <c r="G107" s="9" t="str">
        <f>HYPERLINK("http://cgngenis.wur.nl/AccessionDetails.aspx?acnumber=CGN14598","CGN14598")</f>
        <v>CGN14598</v>
      </c>
      <c r="H107" s="9" t="str">
        <f>HYPERLINK("https://dx.doi.org/10.18730/1BSXH","10.18730/1BSXH")</f>
        <v>10.18730/1BSXH</v>
      </c>
    </row>
    <row r="108" spans="1:8" x14ac:dyDescent="0.35">
      <c r="A108" s="2" t="s">
        <v>549</v>
      </c>
      <c r="B108" s="7" t="str">
        <f>HYPERLINK("https://db.cngb.org/search/sample/CNS0047581/","CNS0047581")</f>
        <v>CNS0047581</v>
      </c>
      <c r="C108" s="11" t="str">
        <f>HYPERLINK("ftp://ftp.cngb.org/pub/CNSA/data2/CNP0000335/CNS0047581/CNX0036213/","S105 FQ")</f>
        <v>S105 FQ</v>
      </c>
      <c r="D108" s="11" t="str">
        <f>HYPERLINK("ftp://ftp.cngb.org/pub/CNSA/data2/CNP0000335/CNS0047581/CNX0115947/CNR0138327/","S105 BAM")</f>
        <v>S105 BAM</v>
      </c>
      <c r="E108" s="3" t="s">
        <v>104</v>
      </c>
      <c r="F108" s="9" t="str">
        <f>HYPERLINK("https://dx.doi.org/10.18730/JDXWY","10.18730/JDXWY")</f>
        <v>10.18730/JDXWY</v>
      </c>
      <c r="G108" s="9" t="str">
        <f>HYPERLINK("http://cgngenis.wur.nl/AccessionDetails.aspx?acnumber=CGN14656","CGN14656")</f>
        <v>CGN14656</v>
      </c>
      <c r="H108" s="9" t="str">
        <f>HYPERLINK("https://dx.doi.org/10.18730/1E4YD","10.18730/1E4YD")</f>
        <v>10.18730/1E4YD</v>
      </c>
    </row>
    <row r="109" spans="1:8" x14ac:dyDescent="0.35">
      <c r="A109" s="2" t="s">
        <v>550</v>
      </c>
      <c r="B109" s="7" t="str">
        <f>HYPERLINK("https://db.cngb.org/search/sample/CNS0047671/","CNS0047671")</f>
        <v>CNS0047671</v>
      </c>
      <c r="C109" s="11" t="str">
        <f>HYPERLINK("ftp://ftp.cngb.org/pub/CNSA/data2/CNP0000335/CNS0047671/CNX0036214/","S106 FQ")</f>
        <v>S106 FQ</v>
      </c>
      <c r="D109" s="11" t="str">
        <f>HYPERLINK("ftp://ftp.cngb.org/pub/CNSA/data2/CNP0000335/CNS0047671/CNX0115948/CNR0138328/","S106 BAM")</f>
        <v>S106 BAM</v>
      </c>
      <c r="E109" s="3" t="s">
        <v>105</v>
      </c>
      <c r="F109" s="9" t="str">
        <f>HYPERLINK("https://dx.doi.org/10.18730/JDXXZ","10.18730/JDXXZ")</f>
        <v>10.18730/JDXXZ</v>
      </c>
      <c r="G109" s="9" t="str">
        <f>HYPERLINK("http://cgngenis.wur.nl/AccessionDetails.aspx?acnumber=CGN16252","CGN16252")</f>
        <v>CGN16252</v>
      </c>
      <c r="H109" s="9" t="str">
        <f>HYPERLINK("https://dx.doi.org/10.18730/1E5Q1","10.18730/1E5Q1")</f>
        <v>10.18730/1E5Q1</v>
      </c>
    </row>
    <row r="110" spans="1:8" x14ac:dyDescent="0.35">
      <c r="A110" s="2" t="s">
        <v>551</v>
      </c>
      <c r="B110" s="7" t="str">
        <f>HYPERLINK("https://db.cngb.org/search/sample/CNS0047741/","CNS0047741")</f>
        <v>CNS0047741</v>
      </c>
      <c r="C110" s="11" t="str">
        <f>HYPERLINK("ftp://ftp.cngb.org/pub/CNSA/data2/CNP0000335/CNS0047741/CNX0036215/","S107 FQ")</f>
        <v>S107 FQ</v>
      </c>
      <c r="D110" s="11" t="str">
        <f>HYPERLINK("ftp://ftp.cngb.org/pub/CNSA/data2/CNP0000335/CNS0047741/CNX0115949/CNR0138329/","S107 BAM")</f>
        <v>S107 BAM</v>
      </c>
      <c r="E110" s="3" t="s">
        <v>106</v>
      </c>
      <c r="F110" s="9" t="str">
        <f>HYPERLINK("https://dx.doi.org/10.18730/JDXY*","10.18730/JDXY*")</f>
        <v>10.18730/JDXY*</v>
      </c>
      <c r="G110" s="9" t="str">
        <f>HYPERLINK("http://cgngenis.wur.nl/AccessionDetails.aspx?acnumber=CGN18720","CGN18720")</f>
        <v>CGN18720</v>
      </c>
      <c r="H110" s="9" t="str">
        <f>HYPERLINK("https://dx.doi.org/10.18730/1M930","10.18730/1M930")</f>
        <v>10.18730/1M930</v>
      </c>
    </row>
    <row r="111" spans="1:8" x14ac:dyDescent="0.35">
      <c r="A111" s="2" t="s">
        <v>552</v>
      </c>
      <c r="B111" s="7" t="str">
        <f>HYPERLINK("https://db.cngb.org/search/sample/CNS0047682/","CNS0047682")</f>
        <v>CNS0047682</v>
      </c>
      <c r="C111" s="11" t="str">
        <f>HYPERLINK("ftp://ftp.cngb.org/pub/CNSA/data2/CNP0000335/CNS0047682/CNX0036216/","S108 FQ")</f>
        <v>S108 FQ</v>
      </c>
      <c r="D111" s="11" t="str">
        <f>HYPERLINK("ftp://ftp.cngb.org/pub/CNSA/data2/CNP0000335/CNS0047682/CNX0115950/CNR0138330/","S108 BAM")</f>
        <v>S108 BAM</v>
      </c>
      <c r="E111" s="3" t="s">
        <v>107</v>
      </c>
      <c r="F111" s="9" t="str">
        <f>HYPERLINK("https://dx.doi.org/10.18730/JDXZ~","10.18730/JDXZ~")</f>
        <v>10.18730/JDXZ~</v>
      </c>
      <c r="G111" s="9" t="str">
        <f>HYPERLINK("http://cgngenis.wur.nl/AccessionDetails.aspx?acnumber=CGN24515","CGN24515")</f>
        <v>CGN24515</v>
      </c>
      <c r="H111" s="9" t="str">
        <f>HYPERLINK("https://dx.doi.org/10.18730/10XD2","10.18730/10XD2")</f>
        <v>10.18730/10XD2</v>
      </c>
    </row>
    <row r="112" spans="1:8" x14ac:dyDescent="0.35">
      <c r="A112" s="2" t="s">
        <v>553</v>
      </c>
      <c r="B112" s="7" t="str">
        <f>HYPERLINK("https://db.cngb.org/search/sample/CNS0047603/","CNS0047603")</f>
        <v>CNS0047603</v>
      </c>
      <c r="C112" s="11" t="str">
        <f>HYPERLINK("ftp://ftp.cngb.org/pub/CNSA/data2/CNP0000335/CNS0047603/CNX0036217/","S109 FQ")</f>
        <v>S109 FQ</v>
      </c>
      <c r="D112" s="11" t="str">
        <f>HYPERLINK("ftp://ftp.cngb.org/pub/CNSA/data2/CNP0000335/CNS0047603/CNX0115951/CNR0138331/","S109 BAM")</f>
        <v>S109 BAM</v>
      </c>
      <c r="E112" s="3" t="s">
        <v>108</v>
      </c>
      <c r="F112" s="9" t="str">
        <f>HYPERLINK("https://dx.doi.org/10.18730/JDY0$","10.18730/JDY0$")</f>
        <v>10.18730/JDY0$</v>
      </c>
      <c r="G112" s="9" t="str">
        <f>HYPERLINK("http://cgngenis.wur.nl/AccessionDetails.aspx?acnumber=CGN24776","CGN24776")</f>
        <v>CGN24776</v>
      </c>
      <c r="H112" s="9" t="str">
        <f>HYPERLINK("https://dx.doi.org/10.18730/1102D","10.18730/1102D")</f>
        <v>10.18730/1102D</v>
      </c>
    </row>
    <row r="113" spans="1:8" x14ac:dyDescent="0.35">
      <c r="A113" s="2" t="s">
        <v>554</v>
      </c>
      <c r="B113" s="7" t="str">
        <f>HYPERLINK("https://db.cngb.org/search/sample/CNS0047950/","CNS0047950")</f>
        <v>CNS0047950</v>
      </c>
      <c r="C113" s="11" t="str">
        <f>HYPERLINK("ftp://ftp.cngb.org/pub/CNSA/data2/CNP0000335/CNS0047950/CNX0036218/","S110 FQ")</f>
        <v>S110 FQ</v>
      </c>
      <c r="D113" s="11" t="str">
        <f>HYPERLINK("ftp://ftp.cngb.org/pub/CNSA/data2/CNP0000335/CNS0047950/CNX0115952/CNR0138332/","S110 BAM")</f>
        <v>S110 BAM</v>
      </c>
      <c r="E113" s="3" t="s">
        <v>109</v>
      </c>
      <c r="F113" s="9" t="str">
        <f>HYPERLINK("https://dx.doi.org/10.18730/JDY1=","10.18730/JDY1=")</f>
        <v>10.18730/JDY1=</v>
      </c>
      <c r="G113" s="9" t="str">
        <f>HYPERLINK("http://cgngenis.wur.nl/AccessionDetails.aspx?acnumber=CGN04642","CGN04642")</f>
        <v>CGN04642</v>
      </c>
      <c r="H113" s="9" t="str">
        <f>HYPERLINK("https://dx.doi.org/10.18730/188TR","10.18730/188TR")</f>
        <v>10.18730/188TR</v>
      </c>
    </row>
    <row r="114" spans="1:8" x14ac:dyDescent="0.35">
      <c r="A114" s="2" t="s">
        <v>555</v>
      </c>
      <c r="B114" s="7" t="str">
        <f>HYPERLINK("https://db.cngb.org/search/sample/CNS0047593/","CNS0047593")</f>
        <v>CNS0047593</v>
      </c>
      <c r="C114" s="11" t="str">
        <f>HYPERLINK("ftp://ftp.cngb.org/pub/CNSA/data2/CNP0000335/CNS0047593/CNX0036219/","S111 FQ")</f>
        <v>S111 FQ</v>
      </c>
      <c r="D114" s="11" t="str">
        <f>HYPERLINK("ftp://ftp.cngb.org/pub/CNSA/data2/CNP0000335/CNS0047593/CNX0115953/CNR0138333/","S111 BAM")</f>
        <v>S111 BAM</v>
      </c>
      <c r="E114" s="3" t="s">
        <v>110</v>
      </c>
      <c r="F114" s="9" t="str">
        <f>HYPERLINK("https://dx.doi.org/10.18730/JDY2U","10.18730/JDY2U")</f>
        <v>10.18730/JDY2U</v>
      </c>
      <c r="G114" s="9" t="str">
        <f>HYPERLINK("http://cgngenis.wur.nl/AccessionDetails.aspx?acnumber=CGN04797","CGN04797")</f>
        <v>CGN04797</v>
      </c>
      <c r="H114" s="9" t="str">
        <f>HYPERLINK("https://dx.doi.org/10.18730/189SJ","10.18730/189SJ")</f>
        <v>10.18730/189SJ</v>
      </c>
    </row>
    <row r="115" spans="1:8" x14ac:dyDescent="0.35">
      <c r="A115" s="2" t="s">
        <v>556</v>
      </c>
      <c r="B115" s="7" t="str">
        <f>HYPERLINK("https://db.cngb.org/search/sample/CNS0047915/","CNS0047915")</f>
        <v>CNS0047915</v>
      </c>
      <c r="C115" s="11" t="str">
        <f>HYPERLINK("ftp://ftp.cngb.org/pub/CNSA/data2/CNP0000335/CNS0047915/CNX0036220/","S112 FQ")</f>
        <v>S112 FQ</v>
      </c>
      <c r="D115" s="11" t="str">
        <f>HYPERLINK("ftp://ftp.cngb.org/pub/CNSA/data2/CNP0000335/CNS0047915/CNX0115954/CNR0138334/","S112 BAM")</f>
        <v>S112 BAM</v>
      </c>
      <c r="E115" s="3" t="s">
        <v>111</v>
      </c>
      <c r="F115" s="9" t="str">
        <f>HYPERLINK("https://dx.doi.org/10.18730/JDY30","10.18730/JDY30")</f>
        <v>10.18730/JDY30</v>
      </c>
      <c r="G115" s="9" t="str">
        <f>HYPERLINK("http://cgngenis.wur.nl/AccessionDetails.aspx?acnumber=CGN05063","CGN05063")</f>
        <v>CGN05063</v>
      </c>
      <c r="H115" s="9" t="str">
        <f>HYPERLINK("https://dx.doi.org/10.18730/1841K","10.18730/1841K")</f>
        <v>10.18730/1841K</v>
      </c>
    </row>
    <row r="116" spans="1:8" x14ac:dyDescent="0.35">
      <c r="A116" s="2" t="s">
        <v>557</v>
      </c>
      <c r="B116" s="7" t="str">
        <f>HYPERLINK("https://db.cngb.org/search/sample/CNS0047571/","CNS0047571")</f>
        <v>CNS0047571</v>
      </c>
      <c r="C116" s="11" t="str">
        <f>HYPERLINK("ftp://ftp.cngb.org/pub/CNSA/data2/CNP0000335/CNS0047571/CNX0036139/","S113 FQ")</f>
        <v>S113 FQ</v>
      </c>
      <c r="D116" s="11" t="str">
        <f>HYPERLINK("ftp://ftp.cngb.org/pub/CNSA/data2/CNP0000335/CNS0047571/CNX0115955/CNR0138335/","S113 BAM")</f>
        <v>S113 BAM</v>
      </c>
      <c r="E116" s="3" t="s">
        <v>112</v>
      </c>
      <c r="F116" s="9" t="str">
        <f>HYPERLINK("https://dx.doi.org/10.18730/JDY41","10.18730/JDY41")</f>
        <v>10.18730/JDY41</v>
      </c>
      <c r="G116" s="9" t="str">
        <f>HYPERLINK("http://cgngenis.wur.nl/AccessionDetails.aspx?acnumber=CGN05241","CGN05241")</f>
        <v>CGN05241</v>
      </c>
      <c r="H116" s="9" t="str">
        <f>HYPERLINK("https://dx.doi.org/10.18730/18992","10.18730/18992")</f>
        <v>10.18730/18992</v>
      </c>
    </row>
    <row r="117" spans="1:8" x14ac:dyDescent="0.35">
      <c r="A117" s="2" t="s">
        <v>558</v>
      </c>
      <c r="B117" s="7" t="str">
        <f>HYPERLINK("https://db.cngb.org/search/sample/CNS0047693/","CNS0047693")</f>
        <v>CNS0047693</v>
      </c>
      <c r="C117" s="11" t="str">
        <f>HYPERLINK("ftp://ftp.cngb.org/pub/CNSA/data2/CNP0000335/CNS0047693/CNX0036221/","S114 FQ")</f>
        <v>S114 FQ</v>
      </c>
      <c r="D117" s="11" t="str">
        <f>HYPERLINK("ftp://ftp.cngb.org/pub/CNSA/data2/CNP0000335/CNS0047693/CNX0115956/CNR0138336/","S114 BAM")</f>
        <v>S114 BAM</v>
      </c>
      <c r="E117" s="3" t="s">
        <v>113</v>
      </c>
      <c r="F117" s="9" t="str">
        <f>HYPERLINK("https://dx.doi.org/10.18730/JDY52","10.18730/JDY52")</f>
        <v>10.18730/JDY52</v>
      </c>
      <c r="G117" s="9" t="str">
        <f>HYPERLINK("http://cgngenis.wur.nl/AccessionDetails.aspx?acnumber=CGN05852","CGN05852")</f>
        <v>CGN05852</v>
      </c>
      <c r="H117" s="9" t="str">
        <f>HYPERLINK("https://dx.doi.org/10.18730/188A8","10.18730/188A8")</f>
        <v>10.18730/188A8</v>
      </c>
    </row>
    <row r="118" spans="1:8" x14ac:dyDescent="0.35">
      <c r="A118" s="2" t="s">
        <v>559</v>
      </c>
      <c r="B118" s="7" t="str">
        <f>HYPERLINK("https://db.cngb.org/search/sample/CNS0047912/","CNS0047912")</f>
        <v>CNS0047912</v>
      </c>
      <c r="C118" s="11" t="str">
        <f>HYPERLINK("ftp://ftp.cngb.org/pub/CNSA/data2/CNP0000335/CNS0047912/CNX0036222/","S115 FQ")</f>
        <v>S115 FQ</v>
      </c>
      <c r="D118" s="11" t="str">
        <f>HYPERLINK("ftp://ftp.cngb.org/pub/CNSA/data2/CNP0000335/CNS0047912/CNX0115957/CNR0138337/","S115 BAM")</f>
        <v>S115 BAM</v>
      </c>
      <c r="E118" s="3" t="s">
        <v>114</v>
      </c>
      <c r="F118" s="9" t="str">
        <f>HYPERLINK("https://dx.doi.org/10.18730/JDY63","10.18730/JDY63")</f>
        <v>10.18730/JDY63</v>
      </c>
      <c r="G118" s="9" t="str">
        <f>HYPERLINK("http://cgngenis.wur.nl/AccessionDetails.aspx?acnumber=CGN10956","CGN10956")</f>
        <v>CGN10956</v>
      </c>
      <c r="H118" s="9" t="str">
        <f>HYPERLINK("https://dx.doi.org/10.18730/1BVGZ","10.18730/1BVGZ")</f>
        <v>10.18730/1BVGZ</v>
      </c>
    </row>
    <row r="119" spans="1:8" x14ac:dyDescent="0.35">
      <c r="A119" s="2" t="s">
        <v>560</v>
      </c>
      <c r="B119" s="7" t="str">
        <f>HYPERLINK("https://db.cngb.org/search/sample/CNS0047899/","CNS0047899")</f>
        <v>CNS0047899</v>
      </c>
      <c r="C119" s="11" t="str">
        <f>HYPERLINK("ftp://ftp.cngb.org/pub/CNSA/data2/CNP0000335/CNS0047899/CNX0036223/","S116 FQ")</f>
        <v>S116 FQ</v>
      </c>
      <c r="D119" s="11" t="str">
        <f>HYPERLINK("ftp://ftp.cngb.org/pub/CNSA/data2/CNP0000335/CNS0047899/CNX0115958/CNR0138338/","S116 BAM")</f>
        <v>S116 BAM</v>
      </c>
      <c r="E119" s="3" t="s">
        <v>115</v>
      </c>
      <c r="F119" s="9" t="str">
        <f>HYPERLINK("https://dx.doi.org/10.18730/JDY74","10.18730/JDY74")</f>
        <v>10.18730/JDY74</v>
      </c>
      <c r="G119" s="9" t="str">
        <f>HYPERLINK("http://cgngenis.wur.nl/AccessionDetails.aspx?acnumber=CGN11384","CGN11384")</f>
        <v>CGN11384</v>
      </c>
      <c r="H119" s="9" t="str">
        <f>HYPERLINK("https://dx.doi.org/10.18730/1BW4E","10.18730/1BW4E")</f>
        <v>10.18730/1BW4E</v>
      </c>
    </row>
    <row r="120" spans="1:8" x14ac:dyDescent="0.35">
      <c r="A120" s="2" t="s">
        <v>561</v>
      </c>
      <c r="B120" s="7" t="str">
        <f>HYPERLINK("https://db.cngb.org/search/sample/CNS0047935/","CNS0047935")</f>
        <v>CNS0047935</v>
      </c>
      <c r="C120" s="11" t="str">
        <f>HYPERLINK("ftp://ftp.cngb.org/pub/CNSA/data2/CNP0000335/CNS0047935/CNX0036224/","S117 FQ")</f>
        <v>S117 FQ</v>
      </c>
      <c r="D120" s="11" t="str">
        <f>HYPERLINK("ftp://ftp.cngb.org/pub/CNSA/data2/CNP0000335/CNS0047935/CNX0115959/CNR0138339/","S117 BAM")</f>
        <v>S117 BAM</v>
      </c>
      <c r="E120" s="3" t="s">
        <v>116</v>
      </c>
      <c r="F120" s="9" t="str">
        <f>HYPERLINK("https://dx.doi.org/10.18730/JDY85","10.18730/JDY85")</f>
        <v>10.18730/JDY85</v>
      </c>
      <c r="G120" s="9" t="str">
        <f>HYPERLINK("http://cgngenis.wur.nl/AccessionDetails.aspx?acnumber=CGN11444","CGN11444")</f>
        <v>CGN11444</v>
      </c>
      <c r="H120" s="9" t="str">
        <f>HYPERLINK("https://dx.doi.org/10.18730/1CXJB","10.18730/1CXJB")</f>
        <v>10.18730/1CXJB</v>
      </c>
    </row>
    <row r="121" spans="1:8" x14ac:dyDescent="0.35">
      <c r="A121" s="2" t="s">
        <v>562</v>
      </c>
      <c r="B121" s="7" t="str">
        <f>HYPERLINK("https://db.cngb.org/search/sample/CNS0047943/","CNS0047943")</f>
        <v>CNS0047943</v>
      </c>
      <c r="C121" s="11" t="str">
        <f>HYPERLINK("ftp://ftp.cngb.org/pub/CNSA/data2/CNP0000335/CNS0047943/CNX0036225/","S118 FQ")</f>
        <v>S118 FQ</v>
      </c>
      <c r="D121" s="11" t="str">
        <f>HYPERLINK("ftp://ftp.cngb.org/pub/CNSA/data2/CNP0000335/CNS0047943/CNX0115960/CNR0138340/","S118 BAM")</f>
        <v>S118 BAM</v>
      </c>
      <c r="E121" s="3" t="s">
        <v>117</v>
      </c>
      <c r="F121" s="9" t="str">
        <f>HYPERLINK("https://dx.doi.org/10.18730/JDY96","10.18730/JDY96")</f>
        <v>10.18730/JDY96</v>
      </c>
      <c r="G121" s="9" t="str">
        <f>HYPERLINK("http://cgngenis.wur.nl/AccessionDetails.aspx?acnumber=CGN11445","CGN11445")</f>
        <v>CGN11445</v>
      </c>
      <c r="H121" s="9" t="str">
        <f>HYPERLINK("https://dx.doi.org/10.18730/1CXKC","10.18730/1CXKC")</f>
        <v>10.18730/1CXKC</v>
      </c>
    </row>
    <row r="122" spans="1:8" x14ac:dyDescent="0.35">
      <c r="A122" s="2" t="s">
        <v>563</v>
      </c>
      <c r="B122" s="7" t="str">
        <f>HYPERLINK("https://db.cngb.org/search/sample/CNS0047683/","CNS0047683")</f>
        <v>CNS0047683</v>
      </c>
      <c r="C122" s="11" t="str">
        <f>HYPERLINK("ftp://ftp.cngb.org/pub/CNSA/data2/CNP0000335/CNS0047683/CNX0036226/","S119 FQ")</f>
        <v>S119 FQ</v>
      </c>
      <c r="D122" s="11" t="str">
        <f>HYPERLINK("ftp://ftp.cngb.org/pub/CNSA/data2/CNP0000335/CNS0047683/CNX0115961/CNR0138341/","S119 BAM")</f>
        <v>S119 BAM</v>
      </c>
      <c r="E122" s="3" t="s">
        <v>118</v>
      </c>
      <c r="F122" s="9" t="str">
        <f>HYPERLINK("https://dx.doi.org/10.18730/JDYA7","10.18730/JDYA7")</f>
        <v>10.18730/JDYA7</v>
      </c>
      <c r="G122" s="9" t="str">
        <f>HYPERLINK("http://cgngenis.wur.nl/AccessionDetails.aspx?acnumber=CGN13298","CGN13298")</f>
        <v>CGN13298</v>
      </c>
      <c r="H122" s="9" t="str">
        <f>HYPERLINK("https://dx.doi.org/10.18730/18D4E","10.18730/18D4E")</f>
        <v>10.18730/18D4E</v>
      </c>
    </row>
    <row r="123" spans="1:8" x14ac:dyDescent="0.35">
      <c r="A123" s="2" t="s">
        <v>564</v>
      </c>
      <c r="B123" s="7" t="str">
        <f>HYPERLINK("https://db.cngb.org/search/sample/CNS0047601/","CNS0047601")</f>
        <v>CNS0047601</v>
      </c>
      <c r="C123" s="11" t="str">
        <f>HYPERLINK("ftp://ftp.cngb.org/pub/CNSA/data2/CNP0000335/CNS0047601/CNX0036227/","S120 FQ")</f>
        <v>S120 FQ</v>
      </c>
      <c r="D123" s="11" t="str">
        <f>HYPERLINK("ftp://ftp.cngb.org/pub/CNSA/data2/CNP0000335/CNS0047601/CNX0115962/CNR0138342/","S120 BAM")</f>
        <v>S120 BAM</v>
      </c>
      <c r="E123" s="3" t="s">
        <v>119</v>
      </c>
      <c r="F123" s="9" t="str">
        <f>HYPERLINK("https://dx.doi.org/10.18730/JDYB8","10.18730/JDYB8")</f>
        <v>10.18730/JDYB8</v>
      </c>
      <c r="G123" s="9" t="str">
        <f>HYPERLINK("http://cgngenis.wur.nl/AccessionDetails.aspx?acnumber=CGN13363","CGN13363")</f>
        <v>CGN13363</v>
      </c>
      <c r="H123" s="9" t="str">
        <f>HYPERLINK("https://dx.doi.org/10.18730/1CWZX","10.18730/1CWZX")</f>
        <v>10.18730/1CWZX</v>
      </c>
    </row>
    <row r="124" spans="1:8" x14ac:dyDescent="0.35">
      <c r="A124" s="2" t="s">
        <v>565</v>
      </c>
      <c r="B124" s="7" t="str">
        <f>HYPERLINK("https://db.cngb.org/search/sample/CNS0047624/","CNS0047624")</f>
        <v>CNS0047624</v>
      </c>
      <c r="C124" s="11" t="str">
        <f>HYPERLINK("ftp://ftp.cngb.org/pub/CNSA/data2/CNP0000335/CNS0047624/CNX0036228/","S121 FQ")</f>
        <v>S121 FQ</v>
      </c>
      <c r="D124" s="11" t="str">
        <f>HYPERLINK("ftp://ftp.cngb.org/pub/CNSA/data2/CNP0000335/CNS0047624/CNX0115963/CNR0138343/","S121 BAM")</f>
        <v>S121 BAM</v>
      </c>
      <c r="E124" s="3" t="s">
        <v>120</v>
      </c>
      <c r="F124" s="9" t="str">
        <f>HYPERLINK("https://dx.doi.org/10.18730/JDYC9","10.18730/JDYC9")</f>
        <v>10.18730/JDYC9</v>
      </c>
      <c r="G124" s="9" t="str">
        <f>HYPERLINK("http://cgngenis.wur.nl/AccessionDetails.aspx?acnumber=CGN13367","CGN13367")</f>
        <v>CGN13367</v>
      </c>
      <c r="H124" s="9" t="str">
        <f>HYPERLINK("https://dx.doi.org/10.18730/1CX3~","10.18730/1CX3~")</f>
        <v>10.18730/1CX3~</v>
      </c>
    </row>
    <row r="125" spans="1:8" x14ac:dyDescent="0.35">
      <c r="A125" s="2" t="s">
        <v>566</v>
      </c>
      <c r="B125" s="7" t="str">
        <f>HYPERLINK("https://db.cngb.org/search/sample/CNS0047903/","CNS0047903")</f>
        <v>CNS0047903</v>
      </c>
      <c r="C125" s="11" t="str">
        <f>HYPERLINK("ftp://ftp.cngb.org/pub/CNSA/data2/CNP0000335/CNS0047903/CNX0036140/","S122 FQ")</f>
        <v>S122 FQ</v>
      </c>
      <c r="D125" s="11" t="str">
        <f>HYPERLINK("ftp://ftp.cngb.org/pub/CNSA/data2/CNP0000335/CNS0047903/CNX0115964/CNR0138344/","S122 BAM")</f>
        <v>S122 BAM</v>
      </c>
      <c r="E125" s="3" t="s">
        <v>121</v>
      </c>
      <c r="F125" s="9" t="str">
        <f>HYPERLINK("https://dx.doi.org/10.18730/JDYDA","10.18730/JDYDA")</f>
        <v>10.18730/JDYDA</v>
      </c>
      <c r="G125" s="9" t="str">
        <f>HYPERLINK("http://cgngenis.wur.nl/AccessionDetails.aspx?acnumber=CGN14606","CGN14606")</f>
        <v>CGN14606</v>
      </c>
      <c r="H125" s="9" t="str">
        <f>HYPERLINK("https://dx.doi.org/10.18730/1E1DB","10.18730/1E1DB")</f>
        <v>10.18730/1E1DB</v>
      </c>
    </row>
    <row r="126" spans="1:8" x14ac:dyDescent="0.35">
      <c r="A126" s="2" t="s">
        <v>898</v>
      </c>
      <c r="B126" s="7" t="str">
        <f>HYPERLINK("https://db.cngb.org/search/sample/CNS0047536/","CNS0047536")</f>
        <v>CNS0047536</v>
      </c>
      <c r="C126" s="11" t="str">
        <f>HYPERLINK("ftp://ftp.cngb.org/pub/CNSA/data2/CNP0000335/CNS0047536/CNX0036229/","s122d FQ")</f>
        <v>s122d FQ</v>
      </c>
      <c r="D126" s="11" t="str">
        <f>HYPERLINK("ftp://ftp.cngb.org/pub/CNSA/data2/CNP0000335/CNS0047536/CNX0115965/CNR0138345/","s122d BAM")</f>
        <v>s122d BAM</v>
      </c>
      <c r="E126" s="3" t="s">
        <v>121</v>
      </c>
      <c r="F126" s="9" t="str">
        <f>HYPERLINK("https://dx.doi.org/10.18730/JDYDA","10.18730/JDYDA")</f>
        <v>10.18730/JDYDA</v>
      </c>
      <c r="G126" s="9" t="str">
        <f>HYPERLINK("http://cgngenis.wur.nl/AccessionDetails.aspx?acnumber=CGN14606","CGN14606")</f>
        <v>CGN14606</v>
      </c>
      <c r="H126" s="9" t="str">
        <f>HYPERLINK("https://dx.doi.org/10.18730/1E1DB","10.18730/1E1DB")</f>
        <v>10.18730/1E1DB</v>
      </c>
    </row>
    <row r="127" spans="1:8" x14ac:dyDescent="0.35">
      <c r="A127" s="2" t="s">
        <v>567</v>
      </c>
      <c r="B127" s="7" t="str">
        <f>HYPERLINK("https://db.cngb.org/search/sample/CNS0047529/","CNS0047529")</f>
        <v>CNS0047529</v>
      </c>
      <c r="C127" s="11" t="str">
        <f>HYPERLINK("ftp://ftp.cngb.org/pub/CNSA/data2/CNP0000335/CNS0047529/CNX0036141/","S123 FQ")</f>
        <v>S123 FQ</v>
      </c>
      <c r="D127" s="11" t="str">
        <f>HYPERLINK("ftp://ftp.cngb.org/pub/CNSA/data2/CNP0000335/CNS0047529/CNX0115966/CNR0138346/","S123 BAM")</f>
        <v>S123 BAM</v>
      </c>
      <c r="E127" s="3" t="s">
        <v>122</v>
      </c>
      <c r="F127" s="9" t="str">
        <f>HYPERLINK("https://dx.doi.org/10.18730/JDYEB","10.18730/JDYEB")</f>
        <v>10.18730/JDYEB</v>
      </c>
      <c r="G127" s="9" t="str">
        <f>HYPERLINK("http://cgngenis.wur.nl/AccessionDetails.aspx?acnumber=CGN17410","CGN17410")</f>
        <v>CGN17410</v>
      </c>
      <c r="H127" s="9" t="str">
        <f>HYPERLINK("https://dx.doi.org/10.18730/1H46V","10.18730/1H46V")</f>
        <v>10.18730/1H46V</v>
      </c>
    </row>
    <row r="128" spans="1:8" x14ac:dyDescent="0.35">
      <c r="A128" s="2" t="s">
        <v>899</v>
      </c>
      <c r="B128" s="7" t="str">
        <f>HYPERLINK("https://db.cngb.org/search/sample/CNS0047879/","CNS0047879")</f>
        <v>CNS0047879</v>
      </c>
      <c r="C128" s="11" t="str">
        <f>HYPERLINK("ftp://ftp.cngb.org/pub/CNSA/data2/CNP0000335/CNS0047879/CNX0036230/","s123d FQ")</f>
        <v>s123d FQ</v>
      </c>
      <c r="D128" s="11" t="str">
        <f>HYPERLINK("ftp://ftp.cngb.org/pub/CNSA/data2/CNP0000335/CNS0047879/CNX0115967/CNR0138347/","s123d BAM")</f>
        <v>s123d BAM</v>
      </c>
      <c r="E128" s="3" t="s">
        <v>122</v>
      </c>
      <c r="F128" s="9" t="str">
        <f>HYPERLINK("https://dx.doi.org/10.18730/JDYEB","10.18730/JDYEB")</f>
        <v>10.18730/JDYEB</v>
      </c>
      <c r="G128" s="9" t="str">
        <f>HYPERLINK("http://cgngenis.wur.nl/AccessionDetails.aspx?acnumber=CGN17410","CGN17410")</f>
        <v>CGN17410</v>
      </c>
      <c r="H128" s="9" t="str">
        <f>HYPERLINK("https://dx.doi.org/10.18730/1H46V","10.18730/1H46V")</f>
        <v>10.18730/1H46V</v>
      </c>
    </row>
    <row r="129" spans="1:8" x14ac:dyDescent="0.35">
      <c r="A129" s="2" t="s">
        <v>568</v>
      </c>
      <c r="B129" s="7" t="str">
        <f>HYPERLINK("https://db.cngb.org/search/sample/CNS0047668/","CNS0047668")</f>
        <v>CNS0047668</v>
      </c>
      <c r="C129" s="11" t="str">
        <f>HYPERLINK("ftp://ftp.cngb.org/pub/CNSA/data2/CNP0000335/CNS0047668/CNX0036507/","S124 FQ")</f>
        <v>S124 FQ</v>
      </c>
      <c r="D129" s="11" t="str">
        <f>HYPERLINK("ftp://ftp.cngb.org/pub/CNSA/data2/CNP0000335/CNS0047668/CNX0115968/CNR0138348/","S124 BAM")</f>
        <v>S124 BAM</v>
      </c>
      <c r="E129" s="3" t="s">
        <v>123</v>
      </c>
      <c r="F129" s="9" t="str">
        <f>HYPERLINK("https://dx.doi.org/10.18730/JDYFC","10.18730/JDYFC")</f>
        <v>10.18730/JDYFC</v>
      </c>
      <c r="G129" s="9" t="str">
        <f>HYPERLINK("http://cgngenis.wur.nl/AccessionDetails.aspx?acnumber=CGN19069","CGN19069")</f>
        <v>CGN19069</v>
      </c>
      <c r="H129" s="9" t="str">
        <f>HYPERLINK("https://dx.doi.org/10.18730/1JHXA","10.18730/1JHXA")</f>
        <v>10.18730/1JHXA</v>
      </c>
    </row>
    <row r="130" spans="1:8" x14ac:dyDescent="0.35">
      <c r="A130" s="2" t="s">
        <v>569</v>
      </c>
      <c r="B130" s="7" t="str">
        <f>HYPERLINK("https://db.cngb.org/search/sample/CNS0047904/","CNS0047904")</f>
        <v>CNS0047904</v>
      </c>
      <c r="C130" s="11" t="str">
        <f>HYPERLINK("ftp://ftp.cngb.org/pub/CNSA/data2/CNP0000335/CNS0047904/CNX0036508/","S125 FQ")</f>
        <v>S125 FQ</v>
      </c>
      <c r="D130" s="11" t="str">
        <f>HYPERLINK("ftp://ftp.cngb.org/pub/CNSA/data2/CNP0000335/CNS0047904/CNX0115969/CNR0138349/","S125 BAM")</f>
        <v>S125 BAM</v>
      </c>
      <c r="E130" s="3" t="s">
        <v>124</v>
      </c>
      <c r="F130" s="9" t="str">
        <f>HYPERLINK("https://dx.doi.org/10.18730/JDYGD","10.18730/JDYGD")</f>
        <v>10.18730/JDYGD</v>
      </c>
      <c r="G130" s="9" t="str">
        <f>HYPERLINK("http://cgngenis.wur.nl/AccessionDetails.aspx?acnumber=CGN24778","CGN24778")</f>
        <v>CGN24778</v>
      </c>
      <c r="H130" s="9" t="str">
        <f>HYPERLINK("https://dx.doi.org/10.18730/114VJ","10.18730/114VJ")</f>
        <v>10.18730/114VJ</v>
      </c>
    </row>
    <row r="131" spans="1:8" x14ac:dyDescent="0.35">
      <c r="A131" s="2" t="s">
        <v>570</v>
      </c>
      <c r="B131" s="7" t="str">
        <f>HYPERLINK("https://db.cngb.org/search/sample/CNS0047547/","CNS0047547")</f>
        <v>CNS0047547</v>
      </c>
      <c r="C131" s="11" t="str">
        <f>HYPERLINK("ftp://ftp.cngb.org/pub/CNSA/data2/CNP0000335/CNS0047547/CNX0036509/","S126 FQ")</f>
        <v>S126 FQ</v>
      </c>
      <c r="D131" s="11" t="str">
        <f>HYPERLINK("ftp://ftp.cngb.org/pub/CNSA/data2/CNP0000335/CNS0047547/CNX0115970/CNR0138350/","S126 BAM")</f>
        <v>S126 BAM</v>
      </c>
      <c r="E131" s="3" t="s">
        <v>125</v>
      </c>
      <c r="F131" s="9" t="str">
        <f>HYPERLINK("https://dx.doi.org/10.18730/S9JJS","10.18730/S9JJS")</f>
        <v>10.18730/S9JJS</v>
      </c>
      <c r="G131" s="9" t="str">
        <f>HYPERLINK("http://cgngenis.wur.nl/AccessionDetails.aspx?acnumber=CGN25052","CGN25052")</f>
        <v>CGN25052</v>
      </c>
      <c r="H131" s="9" t="str">
        <f>HYPERLINK("https://dx.doi.org/10.18730/116F~","10.18730/116F~")</f>
        <v>10.18730/116F~</v>
      </c>
    </row>
    <row r="132" spans="1:8" x14ac:dyDescent="0.35">
      <c r="A132" s="2" t="s">
        <v>900</v>
      </c>
      <c r="B132" s="7" t="str">
        <f>HYPERLINK("https://db.cngb.org/search/sample/CNS0047574/","CNS0047574")</f>
        <v>CNS0047574</v>
      </c>
      <c r="C132" s="11" t="str">
        <f>HYPERLINK("ftp://ftp.cngb.org/pub/CNSA/data2/CNP0000335/CNS0047574/CNX0036562/","s126d FQ")</f>
        <v>s126d FQ</v>
      </c>
      <c r="D132" s="11" t="str">
        <f>HYPERLINK("ftp://ftp.cngb.org/pub/CNSA/data2/CNP0000335/CNS0047574/CNX0115971/CNR0138351/","s126d BAM")</f>
        <v>s126d BAM</v>
      </c>
      <c r="E132" s="3" t="s">
        <v>125</v>
      </c>
      <c r="F132" s="9" t="str">
        <f>HYPERLINK("https://dx.doi.org/10.18730/S9JJS","10.18730/S9JJS")</f>
        <v>10.18730/S9JJS</v>
      </c>
      <c r="G132" s="9" t="str">
        <f>HYPERLINK("http://cgngenis.wur.nl/AccessionDetails.aspx?acnumber=CGN25052","CGN25052")</f>
        <v>CGN25052</v>
      </c>
      <c r="H132" s="9" t="str">
        <f>HYPERLINK("https://dx.doi.org/10.18730/116F~","10.18730/116F~")</f>
        <v>10.18730/116F~</v>
      </c>
    </row>
    <row r="133" spans="1:8" x14ac:dyDescent="0.35">
      <c r="A133" s="2" t="s">
        <v>571</v>
      </c>
      <c r="B133" s="7" t="str">
        <f>HYPERLINK("https://db.cngb.org/search/sample/CNS0047542/","CNS0047542")</f>
        <v>CNS0047542</v>
      </c>
      <c r="C133" s="11" t="str">
        <f>HYPERLINK("ftp://ftp.cngb.org/pub/CNSA/data2/CNP0000335/CNS0047542/CNX0036510/","S127 FQ")</f>
        <v>S127 FQ</v>
      </c>
      <c r="D133" s="11" t="str">
        <f>HYPERLINK("ftp://ftp.cngb.org/pub/CNSA/data2/CNP0000335/CNS0047542/CNX0115972/CNR0138352/","S127 BAM")</f>
        <v>S127 BAM</v>
      </c>
      <c r="E133" s="3" t="s">
        <v>126</v>
      </c>
      <c r="F133" s="9" t="str">
        <f>HYPERLINK("https://dx.doi.org/10.18730/JDYHE","10.18730/JDYHE")</f>
        <v>10.18730/JDYHE</v>
      </c>
      <c r="G133" s="9" t="str">
        <f>HYPERLINK("http://cgngenis.wur.nl/AccessionDetails.aspx?acnumber=CGN05061","CGN05061")</f>
        <v>CGN05061</v>
      </c>
      <c r="H133" s="9" t="str">
        <f>HYPERLINK("https://dx.doi.org/10.18730/18D1B","10.18730/18D1B")</f>
        <v>10.18730/18D1B</v>
      </c>
    </row>
    <row r="134" spans="1:8" x14ac:dyDescent="0.35">
      <c r="A134" s="2" t="s">
        <v>572</v>
      </c>
      <c r="B134" s="7" t="str">
        <f>HYPERLINK("https://db.cngb.org/search/sample/CNS0047849/","CNS0047849")</f>
        <v>CNS0047849</v>
      </c>
      <c r="C134" s="11" t="str">
        <f>HYPERLINK("ftp://ftp.cngb.org/pub/CNSA/data2/CNP0000335/CNS0047849/CNX0036511/","S128 FQ")</f>
        <v>S128 FQ</v>
      </c>
      <c r="D134" s="11" t="str">
        <f>HYPERLINK("ftp://ftp.cngb.org/pub/CNSA/data2/CNP0000335/CNS0047849/CNX0115973/CNR0138353/","S128 BAM")</f>
        <v>S128 BAM</v>
      </c>
      <c r="E134" s="3" t="s">
        <v>127</v>
      </c>
      <c r="F134" s="9" t="str">
        <f>HYPERLINK("https://dx.doi.org/10.18730/JDYJF","10.18730/JDYJF")</f>
        <v>10.18730/JDYJF</v>
      </c>
      <c r="G134" s="9" t="str">
        <f>HYPERLINK("http://cgngenis.wur.nl/AccessionDetails.aspx?acnumber=CGN05292","CGN05292")</f>
        <v>CGN05292</v>
      </c>
      <c r="H134" s="9" t="str">
        <f>HYPERLINK("https://dx.doi.org/10.18730/18A0S","10.18730/18A0S")</f>
        <v>10.18730/18A0S</v>
      </c>
    </row>
    <row r="135" spans="1:8" x14ac:dyDescent="0.35">
      <c r="A135" s="2" t="s">
        <v>573</v>
      </c>
      <c r="B135" s="7" t="str">
        <f>HYPERLINK("https://db.cngb.org/search/sample/CNS0047667/","CNS0047667")</f>
        <v>CNS0047667</v>
      </c>
      <c r="C135" s="11" t="str">
        <f>HYPERLINK("ftp://ftp.cngb.org/pub/CNSA/data2/CNP0000335/CNS0047667/CNX0036512/","S129 FQ")</f>
        <v>S129 FQ</v>
      </c>
      <c r="D135" s="11" t="str">
        <f>HYPERLINK("ftp://ftp.cngb.org/pub/CNSA/data2/CNP0000335/CNS0047667/CNX0115974/CNR0138354/","S129 BAM")</f>
        <v>S129 BAM</v>
      </c>
      <c r="E135" s="3" t="s">
        <v>128</v>
      </c>
      <c r="F135" s="9" t="str">
        <f>HYPERLINK("https://dx.doi.org/10.18730/JDYKG","10.18730/JDYKG")</f>
        <v>10.18730/JDYKG</v>
      </c>
      <c r="G135" s="9" t="str">
        <f>HYPERLINK("http://cgngenis.wur.nl/AccessionDetails.aspx?acnumber=CGN10931","CGN10931")</f>
        <v>CGN10931</v>
      </c>
      <c r="H135" s="9" t="str">
        <f>HYPERLINK("https://dx.doi.org/10.18730/1AM9$","10.18730/1AM9$")</f>
        <v>10.18730/1AM9$</v>
      </c>
    </row>
    <row r="136" spans="1:8" x14ac:dyDescent="0.35">
      <c r="A136" s="2" t="s">
        <v>574</v>
      </c>
      <c r="B136" s="7" t="str">
        <f>HYPERLINK("https://db.cngb.org/search/sample/CNS0047538/","CNS0047538")</f>
        <v>CNS0047538</v>
      </c>
      <c r="C136" s="11" t="str">
        <f>HYPERLINK("ftp://ftp.cngb.org/pub/CNSA/data2/CNP0000335/CNS0047538/CNX0036513/","S130 FQ")</f>
        <v>S130 FQ</v>
      </c>
      <c r="D136" s="11" t="str">
        <f>HYPERLINK("ftp://ftp.cngb.org/pub/CNSA/data2/CNP0000335/CNS0047538/CNX0115975/CNR0138355/","S130 BAM")</f>
        <v>S130 BAM</v>
      </c>
      <c r="E136" s="3" t="s">
        <v>129</v>
      </c>
      <c r="F136" s="9" t="str">
        <f>HYPERLINK("https://dx.doi.org/10.18730/JDYMH","10.18730/JDYMH")</f>
        <v>10.18730/JDYMH</v>
      </c>
      <c r="G136" s="9" t="str">
        <f>HYPERLINK("http://cgngenis.wur.nl/AccessionDetails.aspx?acnumber=CGN04777","CGN04777")</f>
        <v>CGN04777</v>
      </c>
      <c r="H136" s="9" t="str">
        <f>HYPERLINK("https://dx.doi.org/10.18730/18B8W","10.18730/18B8W")</f>
        <v>10.18730/18B8W</v>
      </c>
    </row>
    <row r="137" spans="1:8" x14ac:dyDescent="0.35">
      <c r="A137" s="2" t="s">
        <v>575</v>
      </c>
      <c r="B137" s="7" t="str">
        <f>HYPERLINK("https://db.cngb.org/search/sample/CNS0047525/","CNS0047525")</f>
        <v>CNS0047525</v>
      </c>
      <c r="C137" s="11" t="str">
        <f>HYPERLINK("ftp://ftp.cngb.org/pub/CNSA/data2/CNP0000335/CNS0047525/CNX0036514/","S131 FQ")</f>
        <v>S131 FQ</v>
      </c>
      <c r="D137" s="11" t="str">
        <f>HYPERLINK("ftp://ftp.cngb.org/pub/CNSA/data2/CNP0000335/CNS0047525/CNX0115976/CNR0138356/","S131 BAM")</f>
        <v>S131 BAM</v>
      </c>
      <c r="E137" s="3" t="s">
        <v>130</v>
      </c>
      <c r="F137" s="9" t="str">
        <f>HYPERLINK("https://dx.doi.org/10.18730/JDYNJ","10.18730/JDYNJ")</f>
        <v>10.18730/JDYNJ</v>
      </c>
      <c r="G137" s="9" t="str">
        <f>HYPERLINK("http://cgngenis.wur.nl/AccessionDetails.aspx?acnumber=CGN04770","CGN04770")</f>
        <v>CGN04770</v>
      </c>
      <c r="H137" s="9" t="str">
        <f>HYPERLINK("https://dx.doi.org/10.18730/18B4R","10.18730/18B4R")</f>
        <v>10.18730/18B4R</v>
      </c>
    </row>
    <row r="138" spans="1:8" x14ac:dyDescent="0.35">
      <c r="A138" s="2" t="s">
        <v>576</v>
      </c>
      <c r="B138" s="7" t="str">
        <f>HYPERLINK("https://db.cngb.org/search/sample/CNS0047805/","CNS0047805")</f>
        <v>CNS0047805</v>
      </c>
      <c r="C138" s="11" t="str">
        <f>HYPERLINK("ftp://ftp.cngb.org/pub/CNSA/data2/CNP0000335/CNS0047805/CNX0036515/","S132 FQ")</f>
        <v>S132 FQ</v>
      </c>
      <c r="D138" s="11" t="str">
        <f>HYPERLINK("ftp://ftp.cngb.org/pub/CNSA/data2/CNP0000335/CNS0047805/CNX0115977/CNR0138357/","S132 BAM")</f>
        <v>S132 BAM</v>
      </c>
      <c r="E138" s="3" t="s">
        <v>131</v>
      </c>
      <c r="F138" s="9" t="str">
        <f>HYPERLINK("https://dx.doi.org/10.18730/JDYPK","10.18730/JDYPK")</f>
        <v>10.18730/JDYPK</v>
      </c>
      <c r="G138" s="9" t="str">
        <f>HYPERLINK("http://cgngenis.wur.nl/AccessionDetails.aspx?acnumber=CGN04775","CGN04775")</f>
        <v>CGN04775</v>
      </c>
      <c r="H138" s="9" t="str">
        <f>HYPERLINK("https://dx.doi.org/10.18730/18B6T","10.18730/18B6T")</f>
        <v>10.18730/18B6T</v>
      </c>
    </row>
    <row r="139" spans="1:8" x14ac:dyDescent="0.35">
      <c r="A139" s="2" t="s">
        <v>577</v>
      </c>
      <c r="B139" s="7" t="str">
        <f>HYPERLINK("https://db.cngb.org/search/sample/CNS0047901/","CNS0047901")</f>
        <v>CNS0047901</v>
      </c>
      <c r="C139" s="11" t="str">
        <f>HYPERLINK("ftp://ftp.cngb.org/pub/CNSA/data2/CNP0000335/CNS0047901/CNX0036563/","S133 FQ")</f>
        <v>S133 FQ</v>
      </c>
      <c r="D139" s="11" t="str">
        <f>HYPERLINK("ftp://ftp.cngb.org/pub/CNSA/data2/CNP0000335/CNS0047901/CNX0115978/CNR0138358/","S133 BAM")</f>
        <v>S133 BAM</v>
      </c>
      <c r="E139" s="3" t="s">
        <v>132</v>
      </c>
      <c r="F139" s="9" t="str">
        <f>HYPERLINK("https://dx.doi.org/10.18730/JDYQM","10.18730/JDYQM")</f>
        <v>10.18730/JDYQM</v>
      </c>
      <c r="G139" s="9" t="str">
        <f>HYPERLINK("http://cgngenis.wur.nl/AccessionDetails.aspx?acnumber=CGN04799","CGN04799")</f>
        <v>CGN04799</v>
      </c>
      <c r="H139" s="9" t="str">
        <f>HYPERLINK("https://dx.doi.org/10.18730/18A4X","10.18730/18A4X")</f>
        <v>10.18730/18A4X</v>
      </c>
    </row>
    <row r="140" spans="1:8" x14ac:dyDescent="0.35">
      <c r="A140" s="2" t="s">
        <v>578</v>
      </c>
      <c r="B140" s="7" t="str">
        <f>HYPERLINK("https://db.cngb.org/search/sample/CNS0047680/","CNS0047680")</f>
        <v>CNS0047680</v>
      </c>
      <c r="C140" s="11" t="str">
        <f>HYPERLINK("ftp://ftp.cngb.org/pub/CNSA/data2/CNP0000335/CNS0047680/CNX0036564/","S134 FQ")</f>
        <v>S134 FQ</v>
      </c>
      <c r="D140" s="11" t="str">
        <f>HYPERLINK("ftp://ftp.cngb.org/pub/CNSA/data2/CNP0000335/CNS0047680/CNX0115979/CNR0138359/","S134 BAM")</f>
        <v>S134 BAM</v>
      </c>
      <c r="E140" s="3" t="s">
        <v>133</v>
      </c>
      <c r="F140" s="9" t="str">
        <f>HYPERLINK("https://dx.doi.org/10.18730/JDYRN","10.18730/JDYRN")</f>
        <v>10.18730/JDYRN</v>
      </c>
      <c r="G140" s="9" t="str">
        <f>HYPERLINK("http://cgngenis.wur.nl/AccessionDetails.aspx?acnumber=CGN04800","CGN04800")</f>
        <v>CGN04800</v>
      </c>
      <c r="H140" s="9" t="str">
        <f>HYPERLINK("https://dx.doi.org/10.18730/18ATE","10.18730/18ATE")</f>
        <v>10.18730/18ATE</v>
      </c>
    </row>
    <row r="141" spans="1:8" x14ac:dyDescent="0.35">
      <c r="A141" s="2" t="s">
        <v>579</v>
      </c>
      <c r="B141" s="7" t="str">
        <f>HYPERLINK("https://db.cngb.org/search/sample/CNS0047826/","CNS0047826")</f>
        <v>CNS0047826</v>
      </c>
      <c r="C141" s="11" t="str">
        <f>HYPERLINK("ftp://ftp.cngb.org/pub/CNSA/data2/CNP0000335/CNS0047826/CNX0036565/","S135 FQ")</f>
        <v>S135 FQ</v>
      </c>
      <c r="D141" s="11" t="str">
        <f>HYPERLINK("ftp://ftp.cngb.org/pub/CNSA/data2/CNP0000335/CNS0047826/CNX0115980/CNR0138360/","S135 BAM")</f>
        <v>S135 BAM</v>
      </c>
      <c r="E141" s="3" t="s">
        <v>134</v>
      </c>
      <c r="F141" s="9" t="str">
        <f>HYPERLINK("https://dx.doi.org/10.18730/JDYSP","10.18730/JDYSP")</f>
        <v>10.18730/JDYSP</v>
      </c>
      <c r="G141" s="9" t="str">
        <f>HYPERLINK("http://cgngenis.wur.nl/AccessionDetails.aspx?acnumber=CGN04947","CGN04947")</f>
        <v>CGN04947</v>
      </c>
      <c r="H141" s="9" t="str">
        <f>HYPERLINK("https://dx.doi.org/10.18730/18AVF","10.18730/18AVF")</f>
        <v>10.18730/18AVF</v>
      </c>
    </row>
    <row r="142" spans="1:8" x14ac:dyDescent="0.35">
      <c r="A142" s="2" t="s">
        <v>580</v>
      </c>
      <c r="B142" s="7" t="str">
        <f>HYPERLINK("https://db.cngb.org/search/sample/CNS0047745/","CNS0047745")</f>
        <v>CNS0047745</v>
      </c>
      <c r="C142" s="11" t="str">
        <f>HYPERLINK("ftp://ftp.cngb.org/pub/CNSA/data2/CNP0000335/CNS0047745/CNX0036566/","S136 FQ")</f>
        <v>S136 FQ</v>
      </c>
      <c r="D142" s="11" t="str">
        <f>HYPERLINK("ftp://ftp.cngb.org/pub/CNSA/data2/CNP0000335/CNS0047745/CNX0115981/CNR0138361/","S136 BAM")</f>
        <v>S136 BAM</v>
      </c>
      <c r="E142" s="3" t="s">
        <v>135</v>
      </c>
      <c r="F142" s="9" t="str">
        <f>HYPERLINK("https://dx.doi.org/10.18730/JDYTQ","10.18730/JDYTQ")</f>
        <v>10.18730/JDYTQ</v>
      </c>
      <c r="G142" s="9" t="str">
        <f>HYPERLINK("http://cgngenis.wur.nl/AccessionDetails.aspx?acnumber=CGN04971","CGN04971")</f>
        <v>CGN04971</v>
      </c>
      <c r="H142" s="9" t="str">
        <f>HYPERLINK("https://dx.doi.org/10.18730/17P2G","10.18730/17P2G")</f>
        <v>10.18730/17P2G</v>
      </c>
    </row>
    <row r="143" spans="1:8" x14ac:dyDescent="0.35">
      <c r="A143" s="2" t="s">
        <v>581</v>
      </c>
      <c r="B143" s="7" t="str">
        <f>HYPERLINK("https://db.cngb.org/search/sample/CNS0047643/","CNS0047643")</f>
        <v>CNS0047643</v>
      </c>
      <c r="C143" s="11" t="str">
        <f>HYPERLINK("ftp://ftp.cngb.org/pub/CNSA/data2/CNP0000335/CNS0047643/CNX0036567/","S137 FQ")</f>
        <v>S137 FQ</v>
      </c>
      <c r="D143" s="11" t="str">
        <f>HYPERLINK("ftp://ftp.cngb.org/pub/CNSA/data2/CNP0000335/CNS0047643/CNX0115982/CNR0138362/","S137 BAM")</f>
        <v>S137 BAM</v>
      </c>
      <c r="E143" s="3" t="s">
        <v>136</v>
      </c>
      <c r="F143" s="9" t="str">
        <f>HYPERLINK("https://dx.doi.org/10.18730/JDYVR","10.18730/JDYVR")</f>
        <v>10.18730/JDYVR</v>
      </c>
      <c r="G143" s="9" t="str">
        <f>HYPERLINK("http://cgngenis.wur.nl/AccessionDetails.aspx?acnumber=CGN05009","CGN05009")</f>
        <v>CGN05009</v>
      </c>
      <c r="H143" s="9" t="str">
        <f>HYPERLINK("https://dx.doi.org/10.18730/17P7N","10.18730/17P7N")</f>
        <v>10.18730/17P7N</v>
      </c>
    </row>
    <row r="144" spans="1:8" x14ac:dyDescent="0.35">
      <c r="A144" s="2" t="s">
        <v>582</v>
      </c>
      <c r="B144" s="7" t="str">
        <f>HYPERLINK("https://db.cngb.org/search/sample/CNS0047937/","CNS0047937")</f>
        <v>CNS0047937</v>
      </c>
      <c r="C144" s="11" t="str">
        <f>HYPERLINK("ftp://ftp.cngb.org/pub/CNSA/data2/CNP0000335/CNS0047937/CNX0036568/","S138 FQ")</f>
        <v>S138 FQ</v>
      </c>
      <c r="D144" s="11" t="str">
        <f>HYPERLINK("ftp://ftp.cngb.org/pub/CNSA/data2/CNP0000335/CNS0047937/CNX0115983/CNR0138363/","S138 BAM")</f>
        <v>S138 BAM</v>
      </c>
      <c r="E144" s="3" t="s">
        <v>137</v>
      </c>
      <c r="F144" s="9" t="str">
        <f>HYPERLINK("https://dx.doi.org/10.18730/JDYWS","10.18730/JDYWS")</f>
        <v>10.18730/JDYWS</v>
      </c>
      <c r="G144" s="9" t="str">
        <f>HYPERLINK("http://cgngenis.wur.nl/AccessionDetails.aspx?acnumber=CGN05016","CGN05016")</f>
        <v>CGN05016</v>
      </c>
      <c r="H144" s="9" t="str">
        <f>HYPERLINK("https://dx.doi.org/10.18730/17V6*","10.18730/17V6*")</f>
        <v>10.18730/17V6*</v>
      </c>
    </row>
    <row r="145" spans="1:8" x14ac:dyDescent="0.35">
      <c r="A145" s="2" t="s">
        <v>583</v>
      </c>
      <c r="B145" s="7" t="str">
        <f>HYPERLINK("https://db.cngb.org/search/sample/CNS0047551/","CNS0047551")</f>
        <v>CNS0047551</v>
      </c>
      <c r="C145" s="11" t="str">
        <f>HYPERLINK("ftp://ftp.cngb.org/pub/CNSA/data2/CNP0000335/CNS0047551/CNX0036569/","S139 FQ")</f>
        <v>S139 FQ</v>
      </c>
      <c r="D145" s="11" t="str">
        <f>HYPERLINK("ftp://ftp.cngb.org/pub/CNSA/data2/CNP0000335/CNS0047551/CNX0115984/CNR0138364/","S139 BAM")</f>
        <v>S139 BAM</v>
      </c>
      <c r="E145" s="3" t="s">
        <v>138</v>
      </c>
      <c r="F145" s="9" t="str">
        <f>HYPERLINK("https://dx.doi.org/10.18730/JDYXT","10.18730/JDYXT")</f>
        <v>10.18730/JDYXT</v>
      </c>
      <c r="G145" s="9" t="str">
        <f>HYPERLINK("http://cgngenis.wur.nl/AccessionDetails.aspx?acnumber=CGN05075","CGN05075")</f>
        <v>CGN05075</v>
      </c>
      <c r="H145" s="9" t="str">
        <f>HYPERLINK("https://dx.doi.org/10.18730/17Q4D","10.18730/17Q4D")</f>
        <v>10.18730/17Q4D</v>
      </c>
    </row>
    <row r="146" spans="1:8" x14ac:dyDescent="0.35">
      <c r="A146" s="2" t="s">
        <v>584</v>
      </c>
      <c r="B146" s="7" t="str">
        <f>HYPERLINK("https://db.cngb.org/search/sample/CNS0047605/","CNS0047605")</f>
        <v>CNS0047605</v>
      </c>
      <c r="C146" s="11" t="str">
        <f>HYPERLINK("ftp://ftp.cngb.org/pub/CNSA/data2/CNP0000335/CNS0047605/CNX0036570/","S140 FQ")</f>
        <v>S140 FQ</v>
      </c>
      <c r="D146" s="11" t="str">
        <f>HYPERLINK("ftp://ftp.cngb.org/pub/CNSA/data2/CNP0000335/CNS0047605/CNX0115985/CNR0138365/","S140 BAM")</f>
        <v>S140 BAM</v>
      </c>
      <c r="E146" s="3" t="s">
        <v>139</v>
      </c>
      <c r="F146" s="9" t="str">
        <f>HYPERLINK("https://dx.doi.org/10.18730/JDYYV","10.18730/JDYYV")</f>
        <v>10.18730/JDYYV</v>
      </c>
      <c r="G146" s="9" t="str">
        <f>HYPERLINK("http://cgngenis.wur.nl/AccessionDetails.aspx?acnumber=CGN05083","CGN05083")</f>
        <v>CGN05083</v>
      </c>
      <c r="H146" s="9" t="str">
        <f>HYPERLINK("https://dx.doi.org/10.18730/17QCN","10.18730/17QCN")</f>
        <v>10.18730/17QCN</v>
      </c>
    </row>
    <row r="147" spans="1:8" x14ac:dyDescent="0.35">
      <c r="A147" s="2" t="s">
        <v>585</v>
      </c>
      <c r="B147" s="7" t="str">
        <f>HYPERLINK("https://db.cngb.org/search/sample/CNS0047552/","CNS0047552")</f>
        <v>CNS0047552</v>
      </c>
      <c r="C147" s="11" t="str">
        <f>HYPERLINK("ftp://ftp.cngb.org/pub/CNSA/data2/CNP0000335/CNS0047552/CNX0036571/","S141 FQ")</f>
        <v>S141 FQ</v>
      </c>
      <c r="D147" s="11" t="str">
        <f>HYPERLINK("ftp://ftp.cngb.org/pub/CNSA/data2/CNP0000335/CNS0047552/CNX0115986/CNR0138366/","S141 BAM")</f>
        <v>S141 BAM</v>
      </c>
      <c r="E147" s="3" t="s">
        <v>140</v>
      </c>
      <c r="F147" s="9" t="str">
        <f>HYPERLINK("https://dx.doi.org/10.18730/JDYZW","10.18730/JDYZW")</f>
        <v>10.18730/JDYZW</v>
      </c>
      <c r="G147" s="9" t="str">
        <f>HYPERLINK("http://cgngenis.wur.nl/AccessionDetails.aspx?acnumber=CGN05099","CGN05099")</f>
        <v>CGN05099</v>
      </c>
      <c r="H147" s="9" t="str">
        <f>HYPERLINK("https://dx.doi.org/10.18730/17K6=","10.18730/17K6=")</f>
        <v>10.18730/17K6=</v>
      </c>
    </row>
    <row r="148" spans="1:8" x14ac:dyDescent="0.35">
      <c r="A148" s="2" t="s">
        <v>586</v>
      </c>
      <c r="B148" s="7" t="str">
        <f>HYPERLINK("https://db.cngb.org/search/sample/CNS0047663/","CNS0047663")</f>
        <v>CNS0047663</v>
      </c>
      <c r="C148" s="11" t="str">
        <f>HYPERLINK("ftp://ftp.cngb.org/pub/CNSA/data2/CNP0000335/CNS0047663/CNX0036572/","S142 FQ")</f>
        <v>S142 FQ</v>
      </c>
      <c r="D148" s="11" t="str">
        <f>HYPERLINK("ftp://ftp.cngb.org/pub/CNSA/data2/CNP0000335/CNS0047663/CNX0115987/CNR0138367/","S142 BAM")</f>
        <v>S142 BAM</v>
      </c>
      <c r="E148" s="3" t="s">
        <v>141</v>
      </c>
      <c r="F148" s="9" t="str">
        <f>HYPERLINK("https://dx.doi.org/10.18730/JDZ0X","10.18730/JDZ0X")</f>
        <v>10.18730/JDZ0X</v>
      </c>
      <c r="G148" s="9" t="str">
        <f>HYPERLINK("http://cgngenis.wur.nl/AccessionDetails.aspx?acnumber=CGN05101","CGN05101")</f>
        <v>CGN05101</v>
      </c>
      <c r="H148" s="9" t="str">
        <f>HYPERLINK("https://dx.doi.org/10.18730/17M0R","10.18730/17M0R")</f>
        <v>10.18730/17M0R</v>
      </c>
    </row>
    <row r="149" spans="1:8" x14ac:dyDescent="0.35">
      <c r="A149" s="2" t="s">
        <v>587</v>
      </c>
      <c r="B149" s="7" t="str">
        <f>HYPERLINK("https://db.cngb.org/search/sample/CNS0047585/","CNS0047585")</f>
        <v>CNS0047585</v>
      </c>
      <c r="C149" s="11" t="str">
        <f>HYPERLINK("ftp://ftp.cngb.org/pub/CNSA/data2/CNP0000335/CNS0047585/CNX0036573/","S143 FQ")</f>
        <v>S143 FQ</v>
      </c>
      <c r="D149" s="11" t="str">
        <f>HYPERLINK("ftp://ftp.cngb.org/pub/CNSA/data2/CNP0000335/CNS0047585/CNX0115988/CNR0138368/","S143 BAM")</f>
        <v>S143 BAM</v>
      </c>
      <c r="E149" s="3" t="s">
        <v>142</v>
      </c>
      <c r="F149" s="9" t="str">
        <f>HYPERLINK("https://dx.doi.org/10.18730/JDZ1Y","10.18730/JDZ1Y")</f>
        <v>10.18730/JDZ1Y</v>
      </c>
      <c r="G149" s="9" t="str">
        <f>HYPERLINK("http://cgngenis.wur.nl/AccessionDetails.aspx?acnumber=CGN05112","CGN05112")</f>
        <v>CGN05112</v>
      </c>
      <c r="H149" s="9" t="str">
        <f>HYPERLINK("https://dx.doi.org/10.18730/17MWF","10.18730/17MWF")</f>
        <v>10.18730/17MWF</v>
      </c>
    </row>
    <row r="150" spans="1:8" x14ac:dyDescent="0.35">
      <c r="A150" s="2" t="s">
        <v>588</v>
      </c>
      <c r="B150" s="7" t="str">
        <f>HYPERLINK("https://db.cngb.org/search/sample/CNS0047697/","CNS0047697")</f>
        <v>CNS0047697</v>
      </c>
      <c r="C150" s="11" t="str">
        <f>HYPERLINK("ftp://ftp.cngb.org/pub/CNSA/data2/CNP0000335/CNS0047697/CNX0036231/","S144 FQ")</f>
        <v>S144 FQ</v>
      </c>
      <c r="D150" s="11" t="str">
        <f>HYPERLINK("ftp://ftp.cngb.org/pub/CNSA/data2/CNP0000335/CNS0047697/CNX0115989/CNR0138369/","S144 BAM")</f>
        <v>S144 BAM</v>
      </c>
      <c r="E150" s="3" t="s">
        <v>143</v>
      </c>
      <c r="F150" s="9" t="str">
        <f>HYPERLINK("https://dx.doi.org/10.18730/JDZ2Z","10.18730/JDZ2Z")</f>
        <v>10.18730/JDZ2Z</v>
      </c>
      <c r="G150" s="9" t="str">
        <f>HYPERLINK("http://cgngenis.wur.nl/AccessionDetails.aspx?acnumber=CGN05146","CGN05146")</f>
        <v>CGN05146</v>
      </c>
      <c r="H150" s="9" t="str">
        <f>HYPERLINK("https://dx.doi.org/10.18730/17RFK","10.18730/17RFK")</f>
        <v>10.18730/17RFK</v>
      </c>
    </row>
    <row r="151" spans="1:8" x14ac:dyDescent="0.35">
      <c r="A151" s="2" t="s">
        <v>589</v>
      </c>
      <c r="B151" s="7" t="str">
        <f>HYPERLINK("https://db.cngb.org/search/sample/CNS0047751/","CNS0047751")</f>
        <v>CNS0047751</v>
      </c>
      <c r="C151" s="11" t="str">
        <f>HYPERLINK("ftp://ftp.cngb.org/pub/CNSA/data2/CNP0000335/CNS0047751/CNX0036232/","S145 FQ")</f>
        <v>S145 FQ</v>
      </c>
      <c r="D151" s="11" t="str">
        <f>HYPERLINK("ftp://ftp.cngb.org/pub/CNSA/data2/CNP0000335/CNS0047751/CNX0115990/CNR0138370/","S145 BAM")</f>
        <v>S145 BAM</v>
      </c>
      <c r="E151" s="3" t="s">
        <v>144</v>
      </c>
      <c r="F151" s="9" t="str">
        <f>HYPERLINK("https://dx.doi.org/10.18730/JDZ3*","10.18730/JDZ3*")</f>
        <v>10.18730/JDZ3*</v>
      </c>
      <c r="G151" s="9" t="str">
        <f>HYPERLINK("http://cgngenis.wur.nl/AccessionDetails.aspx?acnumber=CGN05149","CGN05149")</f>
        <v>CGN05149</v>
      </c>
      <c r="H151" s="9" t="str">
        <f>HYPERLINK("https://dx.doi.org/10.18730/17RGM","10.18730/17RGM")</f>
        <v>10.18730/17RGM</v>
      </c>
    </row>
    <row r="152" spans="1:8" x14ac:dyDescent="0.35">
      <c r="A152" s="2" t="s">
        <v>590</v>
      </c>
      <c r="B152" s="7" t="str">
        <f>HYPERLINK("https://db.cngb.org/search/sample/CNS0047543/","CNS0047543")</f>
        <v>CNS0047543</v>
      </c>
      <c r="C152" s="11" t="str">
        <f>HYPERLINK("ftp://ftp.cngb.org/pub/CNSA/data2/CNP0000335/CNS0047543/CNX0036233/","S146 FQ")</f>
        <v>S146 FQ</v>
      </c>
      <c r="D152" s="11" t="str">
        <f>HYPERLINK("ftp://ftp.cngb.org/pub/CNSA/data2/CNP0000335/CNS0047543/CNX0115991/CNR0138371/","S146 BAM")</f>
        <v>S146 BAM</v>
      </c>
      <c r="E152" s="3" t="s">
        <v>145</v>
      </c>
      <c r="F152" s="9" t="str">
        <f>HYPERLINK("https://dx.doi.org/10.18730/JDZ4~","10.18730/JDZ4~")</f>
        <v>10.18730/JDZ4~</v>
      </c>
      <c r="G152" s="9" t="str">
        <f>HYPERLINK("http://cgngenis.wur.nl/AccessionDetails.aspx?acnumber=CGN05150","CGN05150")</f>
        <v>CGN05150</v>
      </c>
      <c r="H152" s="9" t="str">
        <f>HYPERLINK("https://dx.doi.org/10.18730/17RHN","10.18730/17RHN")</f>
        <v>10.18730/17RHN</v>
      </c>
    </row>
    <row r="153" spans="1:8" x14ac:dyDescent="0.35">
      <c r="A153" s="2" t="s">
        <v>591</v>
      </c>
      <c r="B153" s="7" t="str">
        <f>HYPERLINK("https://db.cngb.org/search/sample/CNS0047647/","CNS0047647")</f>
        <v>CNS0047647</v>
      </c>
      <c r="C153" s="11" t="str">
        <f>HYPERLINK("ftp://ftp.cngb.org/pub/CNSA/data2/CNP0000335/CNS0047647/CNX0036234/","S147 FQ")</f>
        <v>S147 FQ</v>
      </c>
      <c r="D153" s="11" t="str">
        <f>HYPERLINK("ftp://ftp.cngb.org/pub/CNSA/data2/CNP0000335/CNS0047647/CNX0115992/CNR0138372/","S147 BAM")</f>
        <v>S147 BAM</v>
      </c>
      <c r="E153" s="3" t="s">
        <v>146</v>
      </c>
      <c r="F153" s="9" t="str">
        <f>HYPERLINK("https://dx.doi.org/10.18730/JDZ5$","10.18730/JDZ5$")</f>
        <v>10.18730/JDZ5$</v>
      </c>
      <c r="G153" s="9" t="str">
        <f>HYPERLINK("http://cgngenis.wur.nl/AccessionDetails.aspx?acnumber=CGN05152","CGN05152")</f>
        <v>CGN05152</v>
      </c>
      <c r="H153" s="9" t="str">
        <f>HYPERLINK("https://dx.doi.org/10.18730/17RMR","10.18730/17RMR")</f>
        <v>10.18730/17RMR</v>
      </c>
    </row>
    <row r="154" spans="1:8" x14ac:dyDescent="0.35">
      <c r="A154" s="2" t="s">
        <v>592</v>
      </c>
      <c r="B154" s="7" t="str">
        <f>HYPERLINK("https://db.cngb.org/search/sample/CNS0047701/","CNS0047701")</f>
        <v>CNS0047701</v>
      </c>
      <c r="C154" s="11" t="str">
        <f>HYPERLINK("ftp://ftp.cngb.org/pub/CNSA/data2/CNP0000335/CNS0047701/CNX0036235/","S148 FQ")</f>
        <v>S148 FQ</v>
      </c>
      <c r="D154" s="11" t="str">
        <f>HYPERLINK("ftp://ftp.cngb.org/pub/CNSA/data2/CNP0000335/CNS0047701/CNX0115993/CNR0138373/","S148 BAM")</f>
        <v>S148 BAM</v>
      </c>
      <c r="E154" s="3" t="s">
        <v>147</v>
      </c>
      <c r="F154" s="9" t="str">
        <f>HYPERLINK("https://dx.doi.org/10.18730/JDZ6=","10.18730/JDZ6=")</f>
        <v>10.18730/JDZ6=</v>
      </c>
      <c r="G154" s="9" t="str">
        <f>HYPERLINK("http://cgngenis.wur.nl/AccessionDetails.aspx?acnumber=CGN05153","CGN05153")</f>
        <v>CGN05153</v>
      </c>
      <c r="H154" s="9" t="str">
        <f>HYPERLINK("https://dx.doi.org/10.18730/17RNS","10.18730/17RNS")</f>
        <v>10.18730/17RNS</v>
      </c>
    </row>
    <row r="155" spans="1:8" x14ac:dyDescent="0.35">
      <c r="A155" s="2" t="s">
        <v>593</v>
      </c>
      <c r="B155" s="7" t="str">
        <f>HYPERLINK("https://db.cngb.org/search/sample/CNS0047641/","CNS0047641")</f>
        <v>CNS0047641</v>
      </c>
      <c r="C155" s="11" t="str">
        <f>HYPERLINK("ftp://ftp.cngb.org/pub/CNSA/data2/CNP0000335/CNS0047641/CNX0036236/","S149 FQ")</f>
        <v>S149 FQ</v>
      </c>
      <c r="D155" s="11" t="str">
        <f>HYPERLINK("ftp://ftp.cngb.org/pub/CNSA/data2/CNP0000335/CNS0047641/CNX0115994/CNR0138374/","S149 BAM")</f>
        <v>S149 BAM</v>
      </c>
      <c r="E155" s="3" t="s">
        <v>148</v>
      </c>
      <c r="F155" s="9" t="str">
        <f>HYPERLINK("https://dx.doi.org/10.18730/JDZ7U","10.18730/JDZ7U")</f>
        <v>10.18730/JDZ7U</v>
      </c>
      <c r="G155" s="9" t="str">
        <f>HYPERLINK("http://cgngenis.wur.nl/AccessionDetails.aspx?acnumber=CGN05154","CGN05154")</f>
        <v>CGN05154</v>
      </c>
      <c r="H155" s="9" t="str">
        <f>HYPERLINK("https://dx.doi.org/10.18730/17RPT","10.18730/17RPT")</f>
        <v>10.18730/17RPT</v>
      </c>
    </row>
    <row r="156" spans="1:8" x14ac:dyDescent="0.35">
      <c r="A156" s="2" t="s">
        <v>594</v>
      </c>
      <c r="B156" s="7" t="str">
        <f>HYPERLINK("https://db.cngb.org/search/sample/CNS0047878/","CNS0047878")</f>
        <v>CNS0047878</v>
      </c>
      <c r="C156" s="11" t="str">
        <f>HYPERLINK("ftp://ftp.cngb.org/pub/CNSA/data2/CNP0000335/CNS0047878/CNX0036237/","S150 FQ")</f>
        <v>S150 FQ</v>
      </c>
      <c r="D156" s="11" t="str">
        <f>HYPERLINK("ftp://ftp.cngb.org/pub/CNSA/data2/CNP0000335/CNS0047878/CNX0115995/CNR0138375/","S150 BAM")</f>
        <v>S150 BAM</v>
      </c>
      <c r="E156" s="3" t="s">
        <v>149</v>
      </c>
      <c r="F156" s="9" t="str">
        <f>HYPERLINK("https://dx.doi.org/10.18730/JDZ80","10.18730/JDZ80")</f>
        <v>10.18730/JDZ80</v>
      </c>
      <c r="G156" s="9" t="str">
        <f>HYPERLINK("http://cgngenis.wur.nl/AccessionDetails.aspx?acnumber=CGN05155","CGN05155")</f>
        <v>CGN05155</v>
      </c>
      <c r="H156" s="9" t="str">
        <f>HYPERLINK("https://dx.doi.org/10.18730/17RQV","10.18730/17RQV")</f>
        <v>10.18730/17RQV</v>
      </c>
    </row>
    <row r="157" spans="1:8" x14ac:dyDescent="0.35">
      <c r="A157" s="2" t="s">
        <v>595</v>
      </c>
      <c r="B157" s="7" t="str">
        <f>HYPERLINK("https://db.cngb.org/search/sample/CNS0047769/","CNS0047769")</f>
        <v>CNS0047769</v>
      </c>
      <c r="C157" s="11" t="str">
        <f>HYPERLINK("ftp://ftp.cngb.org/pub/CNSA/data2/CNP0000335/CNS0047769/CNX0036238/","S151 FQ")</f>
        <v>S151 FQ</v>
      </c>
      <c r="D157" s="11" t="str">
        <f>HYPERLINK("ftp://ftp.cngb.org/pub/CNSA/data2/CNP0000335/CNS0047769/CNX0115996/CNR0138376/","S151 BAM")</f>
        <v>S151 BAM</v>
      </c>
      <c r="E157" s="3" t="s">
        <v>150</v>
      </c>
      <c r="F157" s="9" t="str">
        <f>HYPERLINK("https://dx.doi.org/10.18730/JDZ91","10.18730/JDZ91")</f>
        <v>10.18730/JDZ91</v>
      </c>
      <c r="G157" s="9" t="str">
        <f>HYPERLINK("http://cgngenis.wur.nl/AccessionDetails.aspx?acnumber=CGN05158","CGN05158")</f>
        <v>CGN05158</v>
      </c>
      <c r="H157" s="9" t="str">
        <f>HYPERLINK("https://dx.doi.org/10.18730/17RVZ","10.18730/17RVZ")</f>
        <v>10.18730/17RVZ</v>
      </c>
    </row>
    <row r="158" spans="1:8" x14ac:dyDescent="0.35">
      <c r="A158" s="2" t="s">
        <v>596</v>
      </c>
      <c r="B158" s="7" t="str">
        <f>HYPERLINK("https://db.cngb.org/search/sample/CNS0047556/","CNS0047556")</f>
        <v>CNS0047556</v>
      </c>
      <c r="C158" s="11" t="str">
        <f>HYPERLINK("ftp://ftp.cngb.org/pub/CNSA/data2/CNP0000335/CNS0047556/CNX0036239/","S152 FQ")</f>
        <v>S152 FQ</v>
      </c>
      <c r="D158" s="11" t="str">
        <f>HYPERLINK("ftp://ftp.cngb.org/pub/CNSA/data2/CNP0000335/CNS0047556/CNX0115997/CNR0138377/","S152 BAM")</f>
        <v>S152 BAM</v>
      </c>
      <c r="E158" s="3" t="s">
        <v>151</v>
      </c>
      <c r="F158" s="9" t="str">
        <f>HYPERLINK("https://dx.doi.org/10.18730/JDZA2","10.18730/JDZA2")</f>
        <v>10.18730/JDZA2</v>
      </c>
      <c r="G158" s="9" t="str">
        <f>HYPERLINK("http://cgngenis.wur.nl/AccessionDetails.aspx?acnumber=CGN05205","CGN05205")</f>
        <v>CGN05205</v>
      </c>
      <c r="H158" s="9" t="str">
        <f>HYPERLINK("https://dx.doi.org/10.18730/17N1M","10.18730/17N1M")</f>
        <v>10.18730/17N1M</v>
      </c>
    </row>
    <row r="159" spans="1:8" x14ac:dyDescent="0.35">
      <c r="A159" s="2" t="s">
        <v>597</v>
      </c>
      <c r="B159" s="7" t="str">
        <f>HYPERLINK("https://db.cngb.org/search/sample/CNS0047871/","CNS0047871")</f>
        <v>CNS0047871</v>
      </c>
      <c r="C159" s="11" t="str">
        <f>HYPERLINK("ftp://ftp.cngb.org/pub/CNSA/data2/CNP0000335/CNS0047871/CNX0036240/","S153 FQ")</f>
        <v>S153 FQ</v>
      </c>
      <c r="D159" s="11" t="str">
        <f>HYPERLINK("ftp://ftp.cngb.org/pub/CNSA/data2/CNP0000335/CNS0047871/CNX0115998/CNR0138378/","S153 BAM")</f>
        <v>S153 BAM</v>
      </c>
      <c r="E159" s="3" t="s">
        <v>152</v>
      </c>
      <c r="F159" s="9" t="str">
        <f>HYPERLINK("https://dx.doi.org/10.18730/JDZB3","10.18730/JDZB3")</f>
        <v>10.18730/JDZB3</v>
      </c>
      <c r="G159" s="9" t="str">
        <f>HYPERLINK("http://cgngenis.wur.nl/AccessionDetails.aspx?acnumber=CGN05312","CGN05312")</f>
        <v>CGN05312</v>
      </c>
      <c r="H159" s="9" t="str">
        <f>HYPERLINK("https://dx.doi.org/10.18730/17JTQ","10.18730/17JTQ")</f>
        <v>10.18730/17JTQ</v>
      </c>
    </row>
    <row r="160" spans="1:8" x14ac:dyDescent="0.35">
      <c r="A160" s="2" t="s">
        <v>598</v>
      </c>
      <c r="B160" s="7" t="str">
        <f>HYPERLINK("https://db.cngb.org/search/sample/CNS0047687/","CNS0047687")</f>
        <v>CNS0047687</v>
      </c>
      <c r="C160" s="11" t="str">
        <f>HYPERLINK("ftp://ftp.cngb.org/pub/CNSA/data2/CNP0000335/CNS0047687/CNX0036241/","S154 FQ")</f>
        <v>S154 FQ</v>
      </c>
      <c r="D160" s="11" t="str">
        <f>HYPERLINK("ftp://ftp.cngb.org/pub/CNSA/data2/CNP0000335/CNS0047687/CNX0115999/CNR0138379/","S154 BAM")</f>
        <v>S154 BAM</v>
      </c>
      <c r="E160" s="3" t="s">
        <v>153</v>
      </c>
      <c r="F160" s="9" t="str">
        <f>HYPERLINK("https://dx.doi.org/10.18730/JDZC4","10.18730/JDZC4")</f>
        <v>10.18730/JDZC4</v>
      </c>
      <c r="G160" s="9" t="str">
        <f>HYPERLINK("http://cgngenis.wur.nl/AccessionDetails.aspx?acnumber=CGN05316","CGN05316")</f>
        <v>CGN05316</v>
      </c>
      <c r="H160" s="9" t="str">
        <f>HYPERLINK("https://dx.doi.org/10.18730/17KND","10.18730/17KND")</f>
        <v>10.18730/17KND</v>
      </c>
    </row>
    <row r="161" spans="1:8" x14ac:dyDescent="0.35">
      <c r="A161" s="2" t="s">
        <v>599</v>
      </c>
      <c r="B161" s="7" t="str">
        <f>HYPERLINK("https://db.cngb.org/search/sample/CNS0047640/","CNS0047640")</f>
        <v>CNS0047640</v>
      </c>
      <c r="C161" s="11" t="str">
        <f>HYPERLINK("ftp://ftp.cngb.org/pub/CNSA/data2/CNP0000335/CNS0047640/CNX0036242/","S155 FQ")</f>
        <v>S155 FQ</v>
      </c>
      <c r="D161" s="11" t="str">
        <f>HYPERLINK("ftp://ftp.cngb.org/pub/CNSA/data2/CNP0000335/CNS0047640/CNX0116000/CNR0138380/","S155 BAM")</f>
        <v>S155 BAM</v>
      </c>
      <c r="E161" s="3" t="s">
        <v>154</v>
      </c>
      <c r="F161" s="9" t="str">
        <f>HYPERLINK("https://dx.doi.org/10.18730/S9JKT","10.18730/S9JKT")</f>
        <v>10.18730/S9JKT</v>
      </c>
      <c r="G161" s="9" t="str">
        <f>HYPERLINK("http://cgngenis.wur.nl/AccessionDetails.aspx?acnumber=CGN05784","CGN05784")</f>
        <v>CGN05784</v>
      </c>
      <c r="H161" s="9" t="str">
        <f>HYPERLINK("https://dx.doi.org/10.18730/17NCZ","10.18730/17NCZ")</f>
        <v>10.18730/17NCZ</v>
      </c>
    </row>
    <row r="162" spans="1:8" x14ac:dyDescent="0.35">
      <c r="A162" s="2" t="s">
        <v>600</v>
      </c>
      <c r="B162" s="7" t="str">
        <f>HYPERLINK("https://db.cngb.org/search/sample/CNS0047897/","CNS0047897")</f>
        <v>CNS0047897</v>
      </c>
      <c r="C162" s="11" t="str">
        <f>HYPERLINK("ftp://ftp.cngb.org/pub/CNSA/data2/CNP0000335/CNS0047897/CNX0036243/","S156 FQ")</f>
        <v>S156 FQ</v>
      </c>
      <c r="D162" s="11" t="str">
        <f>HYPERLINK("ftp://ftp.cngb.org/pub/CNSA/data2/CNP0000335/CNS0047897/CNX0116001/CNR0138381/","S156 BAM")</f>
        <v>S156 BAM</v>
      </c>
      <c r="E162" s="3" t="s">
        <v>155</v>
      </c>
      <c r="F162" s="9" t="str">
        <f>HYPERLINK("https://dx.doi.org/10.18730/JDZD5","10.18730/JDZD5")</f>
        <v>10.18730/JDZD5</v>
      </c>
      <c r="G162" s="9" t="str">
        <f>HYPERLINK("http://cgngenis.wur.nl/AccessionDetails.aspx?acnumber=CGN05804","CGN05804")</f>
        <v>CGN05804</v>
      </c>
      <c r="H162" s="9" t="str">
        <f>HYPERLINK("https://dx.doi.org/10.18730/17PJ*","10.18730/17PJ*")</f>
        <v>10.18730/17PJ*</v>
      </c>
    </row>
    <row r="163" spans="1:8" x14ac:dyDescent="0.35">
      <c r="A163" s="2" t="s">
        <v>601</v>
      </c>
      <c r="B163" s="7" t="str">
        <f>HYPERLINK("https://db.cngb.org/search/sample/CNS0047883/","CNS0047883")</f>
        <v>CNS0047883</v>
      </c>
      <c r="C163" s="11" t="str">
        <f>HYPERLINK("ftp://ftp.cngb.org/pub/CNSA/data2/CNP0000335/CNS0047883/CNX0036244/","S157 FQ")</f>
        <v>S157 FQ</v>
      </c>
      <c r="D163" s="11" t="str">
        <f>HYPERLINK("ftp://ftp.cngb.org/pub/CNSA/data2/CNP0000335/CNS0047883/CNX0116002/CNR0138382/","S157 BAM")</f>
        <v>S157 BAM</v>
      </c>
      <c r="E163" s="3" t="s">
        <v>156</v>
      </c>
      <c r="F163" s="9" t="str">
        <f>HYPERLINK("https://dx.doi.org/10.18730/JDZE6","10.18730/JDZE6")</f>
        <v>10.18730/JDZE6</v>
      </c>
      <c r="G163" s="9" t="str">
        <f>HYPERLINK("http://cgngenis.wur.nl/AccessionDetails.aspx?acnumber=CGN05846","CGN05846")</f>
        <v>CGN05846</v>
      </c>
      <c r="H163" s="9" t="str">
        <f>HYPERLINK("https://dx.doi.org/10.18730/17PT3","10.18730/17PT3")</f>
        <v>10.18730/17PT3</v>
      </c>
    </row>
    <row r="164" spans="1:8" x14ac:dyDescent="0.35">
      <c r="A164" s="2" t="s">
        <v>602</v>
      </c>
      <c r="B164" s="7" t="str">
        <f>HYPERLINK("https://db.cngb.org/search/sample/CNS0047922/","CNS0047922")</f>
        <v>CNS0047922</v>
      </c>
      <c r="C164" s="11" t="str">
        <f>HYPERLINK("ftp://ftp.cngb.org/pub/CNSA/data2/CNP0000335/CNS0047922/CNX0036245/","S158 FQ")</f>
        <v>S158 FQ</v>
      </c>
      <c r="D164" s="11" t="str">
        <f>HYPERLINK("ftp://ftp.cngb.org/pub/CNSA/data2/CNP0000335/CNS0047922/CNX0116003/CNR0138383/","S158 BAM")</f>
        <v>S158 BAM</v>
      </c>
      <c r="E164" s="3" t="s">
        <v>157</v>
      </c>
      <c r="F164" s="9" t="str">
        <f>HYPERLINK("https://dx.doi.org/10.18730/JDZF7","10.18730/JDZF7")</f>
        <v>10.18730/JDZF7</v>
      </c>
      <c r="G164" s="9" t="str">
        <f>HYPERLINK("http://cgngenis.wur.nl/AccessionDetails.aspx?acnumber=CGN05847","CGN05847")</f>
        <v>CGN05847</v>
      </c>
      <c r="H164" s="9" t="str">
        <f>HYPERLINK("https://dx.doi.org/10.18730/17PV4","10.18730/17PV4")</f>
        <v>10.18730/17PV4</v>
      </c>
    </row>
    <row r="165" spans="1:8" x14ac:dyDescent="0.35">
      <c r="A165" s="2" t="s">
        <v>603</v>
      </c>
      <c r="B165" s="7" t="str">
        <f>HYPERLINK("https://db.cngb.org/search/sample/CNS0047614/","CNS0047614")</f>
        <v>CNS0047614</v>
      </c>
      <c r="C165" s="11" t="str">
        <f>HYPERLINK("ftp://ftp.cngb.org/pub/CNSA/data2/CNP0000335/CNS0047614/CNX0036246/","S159 FQ")</f>
        <v>S159 FQ</v>
      </c>
      <c r="D165" s="11" t="str">
        <f>HYPERLINK("ftp://ftp.cngb.org/pub/CNSA/data2/CNP0000335/CNS0047614/CNX0116004/CNR0138384/","S159 BAM")</f>
        <v>S159 BAM</v>
      </c>
      <c r="E165" s="3" t="s">
        <v>158</v>
      </c>
      <c r="F165" s="9" t="str">
        <f>HYPERLINK("https://dx.doi.org/10.18730/JDZG8","10.18730/JDZG8")</f>
        <v>10.18730/JDZG8</v>
      </c>
      <c r="G165" s="9" t="str">
        <f>HYPERLINK("http://cgngenis.wur.nl/AccessionDetails.aspx?acnumber=CGN05860","CGN05860")</f>
        <v>CGN05860</v>
      </c>
      <c r="H165" s="9" t="str">
        <f>HYPERLINK("https://dx.doi.org/10.18730/17PY7","10.18730/17PY7")</f>
        <v>10.18730/17PY7</v>
      </c>
    </row>
    <row r="166" spans="1:8" x14ac:dyDescent="0.35">
      <c r="A166" s="2" t="s">
        <v>604</v>
      </c>
      <c r="B166" s="7" t="str">
        <f>HYPERLINK("https://db.cngb.org/search/sample/CNS0047608/","CNS0047608")</f>
        <v>CNS0047608</v>
      </c>
      <c r="C166" s="11" t="str">
        <f>HYPERLINK("ftp://ftp.cngb.org/pub/CNSA/data2/CNP0000335/CNS0047608/CNX0036247/","S160 FQ")</f>
        <v>S160 FQ</v>
      </c>
      <c r="D166" s="11" t="str">
        <f>HYPERLINK("ftp://ftp.cngb.org/pub/CNSA/data2/CNP0000335/CNS0047608/CNX0116005/CNR0138385/","S160 BAM")</f>
        <v>S160 BAM</v>
      </c>
      <c r="E166" s="3" t="s">
        <v>159</v>
      </c>
      <c r="F166" s="9" t="str">
        <f>HYPERLINK("https://dx.doi.org/10.18730/JDZH9","10.18730/JDZH9")</f>
        <v>10.18730/JDZH9</v>
      </c>
      <c r="G166" s="9" t="str">
        <f>HYPERLINK("http://cgngenis.wur.nl/AccessionDetails.aspx?acnumber=CGN05868","CGN05868")</f>
        <v>CGN05868</v>
      </c>
      <c r="H166" s="9" t="str">
        <f>HYPERLINK("https://dx.doi.org/10.18730/17Q1A","10.18730/17Q1A")</f>
        <v>10.18730/17Q1A</v>
      </c>
    </row>
    <row r="167" spans="1:8" x14ac:dyDescent="0.35">
      <c r="A167" s="2" t="s">
        <v>605</v>
      </c>
      <c r="B167" s="7" t="str">
        <f>HYPERLINK("https://db.cngb.org/search/sample/CNS0047531/","CNS0047531")</f>
        <v>CNS0047531</v>
      </c>
      <c r="C167" s="11" t="str">
        <f>HYPERLINK("ftp://ftp.cngb.org/pub/CNSA/data2/CNP0000335/CNS0047531/CNX0036248/","S161 FQ")</f>
        <v>S161 FQ</v>
      </c>
      <c r="D167" s="11" t="str">
        <f>HYPERLINK("ftp://ftp.cngb.org/pub/CNSA/data2/CNP0000335/CNS0047531/CNX0116006/CNR0138386/","S161 BAM")</f>
        <v>S161 BAM</v>
      </c>
      <c r="E167" s="3" t="s">
        <v>160</v>
      </c>
      <c r="F167" s="9" t="str">
        <f>HYPERLINK("https://dx.doi.org/10.18730/JDZJA","10.18730/JDZJA")</f>
        <v>10.18730/JDZJA</v>
      </c>
      <c r="G167" s="9" t="str">
        <f>HYPERLINK("http://cgngenis.wur.nl/AccessionDetails.aspx?acnumber=CGN05881","CGN05881")</f>
        <v>CGN05881</v>
      </c>
      <c r="H167" s="9" t="str">
        <f>HYPERLINK("https://dx.doi.org/10.18730/17HKN","10.18730/17HKN")</f>
        <v>10.18730/17HKN</v>
      </c>
    </row>
    <row r="168" spans="1:8" x14ac:dyDescent="0.35">
      <c r="A168" s="2" t="s">
        <v>606</v>
      </c>
      <c r="B168" s="7" t="str">
        <f>HYPERLINK("https://db.cngb.org/search/sample/CNS0047813/","CNS0047813")</f>
        <v>CNS0047813</v>
      </c>
      <c r="C168" s="11" t="str">
        <f>HYPERLINK("ftp://ftp.cngb.org/pub/CNSA/data2/CNP0000335/CNS0047813/CNX0036249/","S162 FQ")</f>
        <v>S162 FQ</v>
      </c>
      <c r="D168" s="11" t="str">
        <f>HYPERLINK("ftp://ftp.cngb.org/pub/CNSA/data2/CNP0000335/CNS0047813/CNX0116007/CNR0138387/","S162 BAM")</f>
        <v>S162 BAM</v>
      </c>
      <c r="E168" s="3" t="s">
        <v>161</v>
      </c>
      <c r="F168" s="9" t="str">
        <f>HYPERLINK("https://dx.doi.org/10.18730/JDZKB","10.18730/JDZKB")</f>
        <v>10.18730/JDZKB</v>
      </c>
      <c r="G168" s="9" t="str">
        <f>HYPERLINK("http://cgngenis.wur.nl/AccessionDetails.aspx?acnumber=CGN05901","CGN05901")</f>
        <v>CGN05901</v>
      </c>
      <c r="H168" s="9" t="str">
        <f>HYPERLINK("https://dx.doi.org/10.18730/17JGD","10.18730/17JGD")</f>
        <v>10.18730/17JGD</v>
      </c>
    </row>
    <row r="169" spans="1:8" x14ac:dyDescent="0.35">
      <c r="A169" s="2" t="s">
        <v>607</v>
      </c>
      <c r="B169" s="7" t="str">
        <f>HYPERLINK("https://db.cngb.org/search/sample/CNS0047677/","CNS0047677")</f>
        <v>CNS0047677</v>
      </c>
      <c r="C169" s="11" t="str">
        <f>HYPERLINK("ftp://ftp.cngb.org/pub/CNSA/data2/CNP0000335/CNS0047677/CNX0036250/","S163 FQ")</f>
        <v>S163 FQ</v>
      </c>
      <c r="D169" s="11" t="str">
        <f>HYPERLINK("ftp://ftp.cngb.org/pub/CNSA/data2/CNP0000335/CNS0047677/CNX0116008/CNR0138388/","S163 BAM")</f>
        <v>S163 BAM</v>
      </c>
      <c r="E169" s="3" t="s">
        <v>162</v>
      </c>
      <c r="F169" s="9" t="str">
        <f>HYPERLINK("https://dx.doi.org/10.18730/JDZMC","10.18730/JDZMC")</f>
        <v>10.18730/JDZMC</v>
      </c>
      <c r="G169" s="9" t="str">
        <f>HYPERLINK("http://cgngenis.wur.nl/AccessionDetails.aspx?acnumber=CGN05916","CGN05916")</f>
        <v>CGN05916</v>
      </c>
      <c r="H169" s="9" t="str">
        <f>HYPERLINK("https://dx.doi.org/10.18730/17KC4","10.18730/17KC4")</f>
        <v>10.18730/17KC4</v>
      </c>
    </row>
    <row r="170" spans="1:8" x14ac:dyDescent="0.35">
      <c r="A170" s="2" t="s">
        <v>608</v>
      </c>
      <c r="B170" s="7" t="str">
        <f>HYPERLINK("https://db.cngb.org/search/sample/CNS0047609/","CNS0047609")</f>
        <v>CNS0047609</v>
      </c>
      <c r="C170" s="11" t="str">
        <f>HYPERLINK("ftp://ftp.cngb.org/pub/CNSA/data2/CNP0000335/CNS0047609/CNX0036251/","S164 FQ")</f>
        <v>S164 FQ</v>
      </c>
      <c r="D170" s="11" t="str">
        <f>HYPERLINK("ftp://ftp.cngb.org/pub/CNSA/data2/CNP0000335/CNS0047609/CNX0116009/CNR0138389/","S164 BAM")</f>
        <v>S164 BAM</v>
      </c>
      <c r="E170" s="3" t="s">
        <v>163</v>
      </c>
      <c r="F170" s="9" t="str">
        <f>HYPERLINK("https://dx.doi.org/10.18730/JDZND","10.18730/JDZND")</f>
        <v>10.18730/JDZND</v>
      </c>
      <c r="G170" s="9" t="str">
        <f>HYPERLINK("http://cgngenis.wur.nl/AccessionDetails.aspx?acnumber=CGN05934","CGN05934")</f>
        <v>CGN05934</v>
      </c>
      <c r="H170" s="9" t="str">
        <f>HYPERLINK("https://dx.doi.org/10.18730/17M9~","10.18730/17M9~")</f>
        <v>10.18730/17M9~</v>
      </c>
    </row>
    <row r="171" spans="1:8" x14ac:dyDescent="0.35">
      <c r="A171" s="2" t="s">
        <v>609</v>
      </c>
      <c r="B171" s="7" t="str">
        <f>HYPERLINK("https://db.cngb.org/search/sample/CNS0047891/","CNS0047891")</f>
        <v>CNS0047891</v>
      </c>
      <c r="C171" s="11" t="str">
        <f>HYPERLINK("ftp://ftp.cngb.org/pub/CNSA/data2/CNP0000335/CNS0047891/CNX0036252/","S165 FQ")</f>
        <v>S165 FQ</v>
      </c>
      <c r="D171" s="11" t="str">
        <f>HYPERLINK("ftp://ftp.cngb.org/pub/CNSA/data2/CNP0000335/CNS0047891/CNX0116010/CNR0138390/","S165 BAM")</f>
        <v>S165 BAM</v>
      </c>
      <c r="E171" s="3" t="s">
        <v>164</v>
      </c>
      <c r="F171" s="9" t="str">
        <f>HYPERLINK("https://dx.doi.org/10.18730/JDZPE","10.18730/JDZPE")</f>
        <v>10.18730/JDZPE</v>
      </c>
      <c r="G171" s="9" t="str">
        <f>HYPERLINK("http://cgngenis.wur.nl/AccessionDetails.aspx?acnumber=CGN05939","CGN05939")</f>
        <v>CGN05939</v>
      </c>
      <c r="H171" s="9" t="str">
        <f>HYPERLINK("https://dx.doi.org/10.18730/17SWV","10.18730/17SWV")</f>
        <v>10.18730/17SWV</v>
      </c>
    </row>
    <row r="172" spans="1:8" x14ac:dyDescent="0.35">
      <c r="A172" s="2" t="s">
        <v>610</v>
      </c>
      <c r="B172" s="7" t="str">
        <f>HYPERLINK("https://db.cngb.org/search/sample/CNS0047566/","CNS0047566")</f>
        <v>CNS0047566</v>
      </c>
      <c r="C172" s="11" t="str">
        <f>HYPERLINK("ftp://ftp.cngb.org/pub/CNSA/data2/CNP0000335/CNS0047566/CNX0036253/","S166 FQ")</f>
        <v>S166 FQ</v>
      </c>
      <c r="D172" s="11" t="str">
        <f>HYPERLINK("ftp://ftp.cngb.org/pub/CNSA/data2/CNP0000335/CNS0047566/CNX0116011/CNR0138391/","S166 BAM")</f>
        <v>S166 BAM</v>
      </c>
      <c r="E172" s="3" t="s">
        <v>165</v>
      </c>
      <c r="F172" s="9" t="str">
        <f>HYPERLINK("https://dx.doi.org/10.18730/JDZQF","10.18730/JDZQF")</f>
        <v>10.18730/JDZQF</v>
      </c>
      <c r="G172" s="9" t="str">
        <f>HYPERLINK("http://cgngenis.wur.nl/AccessionDetails.aspx?acnumber=CGN05953","CGN05953")</f>
        <v>CGN05953</v>
      </c>
      <c r="H172" s="9" t="str">
        <f>HYPERLINK("https://dx.doi.org/10.18730/17QPZ","10.18730/17QPZ")</f>
        <v>10.18730/17QPZ</v>
      </c>
    </row>
    <row r="173" spans="1:8" x14ac:dyDescent="0.35">
      <c r="A173" s="2" t="s">
        <v>611</v>
      </c>
      <c r="B173" s="7" t="str">
        <f>HYPERLINK("https://db.cngb.org/search/sample/CNS0047759/","CNS0047759")</f>
        <v>CNS0047759</v>
      </c>
      <c r="C173" s="11" t="str">
        <f>HYPERLINK("ftp://ftp.cngb.org/pub/CNSA/data2/CNP0000335/CNS0047759/CNX0036254/","S167 FQ")</f>
        <v>S167 FQ</v>
      </c>
      <c r="D173" s="11" t="str">
        <f>HYPERLINK("ftp://ftp.cngb.org/pub/CNSA/data2/CNP0000335/CNS0047759/CNX0116012/CNR0138392/","S167 BAM")</f>
        <v>S167 BAM</v>
      </c>
      <c r="E173" s="3" t="s">
        <v>166</v>
      </c>
      <c r="F173" s="9" t="str">
        <f>HYPERLINK("https://dx.doi.org/10.18730/JDZRG","10.18730/JDZRG")</f>
        <v>10.18730/JDZRG</v>
      </c>
      <c r="G173" s="9" t="str">
        <f>HYPERLINK("http://cgngenis.wur.nl/AccessionDetails.aspx?acnumber=CGN05988","CGN05988")</f>
        <v>CGN05988</v>
      </c>
      <c r="H173" s="9" t="str">
        <f>HYPERLINK("https://dx.doi.org/10.18730/17QZ3","10.18730/17QZ3")</f>
        <v>10.18730/17QZ3</v>
      </c>
    </row>
    <row r="174" spans="1:8" x14ac:dyDescent="0.35">
      <c r="A174" s="2" t="s">
        <v>612</v>
      </c>
      <c r="B174" s="7" t="str">
        <f>HYPERLINK("https://db.cngb.org/search/sample/CNS0047540/","CNS0047540")</f>
        <v>CNS0047540</v>
      </c>
      <c r="C174" s="11" t="str">
        <f>HYPERLINK("ftp://ftp.cngb.org/pub/CNSA/data2/CNP0000335/CNS0047540/CNX0036255/","S168 FQ")</f>
        <v>S168 FQ</v>
      </c>
      <c r="D174" s="11" t="str">
        <f>HYPERLINK("ftp://ftp.cngb.org/pub/CNSA/data2/CNP0000335/CNS0047540/CNX0116013/CNR0138393/","S168 BAM")</f>
        <v>S168 BAM</v>
      </c>
      <c r="E174" s="3" t="s">
        <v>167</v>
      </c>
      <c r="F174" s="9" t="str">
        <f>HYPERLINK("https://dx.doi.org/10.18730/JDZSH","10.18730/JDZSH")</f>
        <v>10.18730/JDZSH</v>
      </c>
      <c r="G174" s="9" t="str">
        <f>HYPERLINK("http://cgngenis.wur.nl/AccessionDetails.aspx?acnumber=CGN05991","CGN05991")</f>
        <v>CGN05991</v>
      </c>
      <c r="H174" s="9" t="str">
        <f>HYPERLINK("https://dx.doi.org/10.18730/17R37","10.18730/17R37")</f>
        <v>10.18730/17R37</v>
      </c>
    </row>
    <row r="175" spans="1:8" x14ac:dyDescent="0.35">
      <c r="A175" s="2" t="s">
        <v>613</v>
      </c>
      <c r="B175" s="7" t="str">
        <f>HYPERLINK("https://db.cngb.org/search/sample/CNS0047721/","CNS0047721")</f>
        <v>CNS0047721</v>
      </c>
      <c r="C175" s="11" t="str">
        <f>HYPERLINK("ftp://ftp.cngb.org/pub/CNSA/data2/CNP0000335/CNS0047721/CNX0036256/","S169 FQ")</f>
        <v>S169 FQ</v>
      </c>
      <c r="D175" s="11" t="str">
        <f>HYPERLINK("ftp://ftp.cngb.org/pub/CNSA/data2/CNP0000335/CNS0047721/CNX0116014/CNR0138394/","S169 BAM")</f>
        <v>S169 BAM</v>
      </c>
      <c r="E175" s="3" t="s">
        <v>168</v>
      </c>
      <c r="F175" s="9" t="str">
        <f>HYPERLINK("https://dx.doi.org/10.18730/JDZTJ","10.18730/JDZTJ")</f>
        <v>10.18730/JDZTJ</v>
      </c>
      <c r="G175" s="9" t="str">
        <f>HYPERLINK("http://cgngenis.wur.nl/AccessionDetails.aspx?acnumber=CGN09283","CGN09283")</f>
        <v>CGN09283</v>
      </c>
      <c r="H175" s="9" t="str">
        <f>HYPERLINK("https://dx.doi.org/10.18730/17JC9","10.18730/17JC9")</f>
        <v>10.18730/17JC9</v>
      </c>
    </row>
    <row r="176" spans="1:8" x14ac:dyDescent="0.35">
      <c r="A176" s="2" t="s">
        <v>614</v>
      </c>
      <c r="B176" s="7" t="str">
        <f>HYPERLINK("https://db.cngb.org/search/sample/CNS0047814/","CNS0047814")</f>
        <v>CNS0047814</v>
      </c>
      <c r="C176" s="11" t="str">
        <f>HYPERLINK("ftp://ftp.cngb.org/pub/CNSA/data2/CNP0000335/CNS0047814/CNX0036492/","S170 FQ")</f>
        <v>S170 FQ</v>
      </c>
      <c r="D176" s="11" t="str">
        <f>HYPERLINK("ftp://ftp.cngb.org/pub/CNSA/data2/CNP0000335/CNS0047814/CNX0116015/CNR0138395/","S170 BAM")</f>
        <v>S170 BAM</v>
      </c>
      <c r="E176" s="3" t="s">
        <v>169</v>
      </c>
      <c r="F176" s="9" t="str">
        <f>HYPERLINK("https://dx.doi.org/10.18730/JDZVK","10.18730/JDZVK")</f>
        <v>10.18730/JDZVK</v>
      </c>
      <c r="G176" s="9" t="str">
        <f>HYPERLINK("http://cgngenis.wur.nl/AccessionDetails.aspx?acnumber=CGN09285","CGN09285")</f>
        <v>CGN09285</v>
      </c>
      <c r="H176" s="9" t="str">
        <f>HYPERLINK("https://dx.doi.org/10.18730/17JXT","10.18730/17JXT")</f>
        <v>10.18730/17JXT</v>
      </c>
    </row>
    <row r="177" spans="1:8" x14ac:dyDescent="0.35">
      <c r="A177" s="2" t="s">
        <v>615</v>
      </c>
      <c r="B177" s="7" t="str">
        <f>HYPERLINK("https://db.cngb.org/search/sample/CNS0047869/","CNS0047869")</f>
        <v>CNS0047869</v>
      </c>
      <c r="C177" s="11" t="str">
        <f>HYPERLINK("ftp://ftp.cngb.org/pub/CNSA/data2/CNP0000335/CNS0047869/CNX0036257/","S171 FQ")</f>
        <v>S171 FQ</v>
      </c>
      <c r="D177" s="11" t="str">
        <f>HYPERLINK("ftp://ftp.cngb.org/pub/CNSA/data2/CNP0000335/CNS0047869/CNX0116016/CNR0138396/","S171 BAM")</f>
        <v>S171 BAM</v>
      </c>
      <c r="E177" s="3" t="s">
        <v>170</v>
      </c>
      <c r="F177" s="9" t="str">
        <f>HYPERLINK("https://dx.doi.org/10.18730/JDZWM","10.18730/JDZWM")</f>
        <v>10.18730/JDZWM</v>
      </c>
      <c r="G177" s="9" t="str">
        <f>HYPERLINK("http://cgngenis.wur.nl/AccessionDetails.aspx?acnumber=CGN09291","CGN09291")</f>
        <v>CGN09291</v>
      </c>
      <c r="H177" s="9" t="str">
        <f>HYPERLINK("https://dx.doi.org/10.18730/17KF7","10.18730/17KF7")</f>
        <v>10.18730/17KF7</v>
      </c>
    </row>
    <row r="178" spans="1:8" x14ac:dyDescent="0.35">
      <c r="A178" s="2" t="s">
        <v>616</v>
      </c>
      <c r="B178" s="7" t="str">
        <f>HYPERLINK("https://db.cngb.org/search/sample/CNS0047754/","CNS0047754")</f>
        <v>CNS0047754</v>
      </c>
      <c r="C178" s="11" t="str">
        <f>HYPERLINK("ftp://ftp.cngb.org/pub/CNSA/data2/CNP0000335/CNS0047754/CNX0036258/","S172 FQ")</f>
        <v>S172 FQ</v>
      </c>
      <c r="D178" s="11" t="str">
        <f>HYPERLINK("ftp://ftp.cngb.org/pub/CNSA/data2/CNP0000335/CNS0047754/CNX0116017/CNR0138397/","S172 BAM")</f>
        <v>S172 BAM</v>
      </c>
      <c r="E178" s="3" t="s">
        <v>171</v>
      </c>
      <c r="F178" s="9" t="str">
        <f>HYPERLINK("https://dx.doi.org/10.18730/JDZXN","10.18730/JDZXN")</f>
        <v>10.18730/JDZXN</v>
      </c>
      <c r="G178" s="9" t="str">
        <f>HYPERLINK("http://cgngenis.wur.nl/AccessionDetails.aspx?acnumber=CGN09293","CGN09293")</f>
        <v>CGN09293</v>
      </c>
      <c r="H178" s="9" t="str">
        <f>HYPERLINK("https://dx.doi.org/10.18730/17KH9","10.18730/17KH9")</f>
        <v>10.18730/17KH9</v>
      </c>
    </row>
    <row r="179" spans="1:8" x14ac:dyDescent="0.35">
      <c r="A179" s="2" t="s">
        <v>617</v>
      </c>
      <c r="B179" s="7" t="str">
        <f>HYPERLINK("https://db.cngb.org/search/sample/CNS0047709/","CNS0047709")</f>
        <v>CNS0047709</v>
      </c>
      <c r="C179" s="11" t="str">
        <f>HYPERLINK("ftp://ftp.cngb.org/pub/CNSA/data2/CNP0000335/CNS0047709/CNX0036259/","S173 FQ")</f>
        <v>S173 FQ</v>
      </c>
      <c r="D179" s="11" t="str">
        <f>HYPERLINK("ftp://ftp.cngb.org/pub/CNSA/data2/CNP0000335/CNS0047709/CNX0116018/CNR0138398/","S173 BAM")</f>
        <v>S173 BAM</v>
      </c>
      <c r="E179" s="3" t="s">
        <v>172</v>
      </c>
      <c r="F179" s="9" t="str">
        <f>HYPERLINK("https://dx.doi.org/10.18730/JDZYP","10.18730/JDZYP")</f>
        <v>10.18730/JDZYP</v>
      </c>
      <c r="G179" s="9" t="str">
        <f>HYPERLINK("http://cgngenis.wur.nl/AccessionDetails.aspx?acnumber=CGN09300","CGN09300")</f>
        <v>CGN09300</v>
      </c>
      <c r="H179" s="9" t="str">
        <f>HYPERLINK("https://dx.doi.org/10.18730/17MG3","10.18730/17MG3")</f>
        <v>10.18730/17MG3</v>
      </c>
    </row>
    <row r="180" spans="1:8" x14ac:dyDescent="0.35">
      <c r="A180" s="2" t="s">
        <v>618</v>
      </c>
      <c r="B180" s="7" t="str">
        <f>HYPERLINK("https://db.cngb.org/search/sample/CNS0047818/","CNS0047818")</f>
        <v>CNS0047818</v>
      </c>
      <c r="C180" s="11" t="str">
        <f>HYPERLINK("ftp://ftp.cngb.org/pub/CNSA/data2/CNP0000335/CNS0047818/CNX0036260/","S174 FQ")</f>
        <v>S174 FQ</v>
      </c>
      <c r="D180" s="11" t="str">
        <f>HYPERLINK("ftp://ftp.cngb.org/pub/CNSA/data2/CNP0000335/CNS0047818/CNX0116019/CNR0138399/","S174 BAM")</f>
        <v>S174 BAM</v>
      </c>
      <c r="E180" s="3" t="s">
        <v>173</v>
      </c>
      <c r="F180" s="9" t="str">
        <f>HYPERLINK("https://dx.doi.org/10.18730/JDZZQ","10.18730/JDZZQ")</f>
        <v>10.18730/JDZZQ</v>
      </c>
      <c r="G180" s="9" t="str">
        <f>HYPERLINK("http://cgngenis.wur.nl/AccessionDetails.aspx?acnumber=CGN09308","CGN09308")</f>
        <v>CGN09308</v>
      </c>
      <c r="H180" s="9" t="str">
        <f>HYPERLINK("https://dx.doi.org/10.18730/17RKQ","10.18730/17RKQ")</f>
        <v>10.18730/17RKQ</v>
      </c>
    </row>
    <row r="181" spans="1:8" x14ac:dyDescent="0.35">
      <c r="A181" s="2" t="s">
        <v>619</v>
      </c>
      <c r="B181" s="7" t="str">
        <f>HYPERLINK("https://db.cngb.org/search/sample/CNS0047946/","CNS0047946")</f>
        <v>CNS0047946</v>
      </c>
      <c r="C181" s="11" t="str">
        <f>HYPERLINK("ftp://ftp.cngb.org/pub/CNSA/data2/CNP0000335/CNS0047946/CNX0036261/","S175 FQ")</f>
        <v>S175 FQ</v>
      </c>
      <c r="D181" s="11" t="str">
        <f>HYPERLINK("ftp://ftp.cngb.org/pub/CNSA/data2/CNP0000335/CNS0047946/CNX0116020/CNR0138400/","S175 BAM")</f>
        <v>S175 BAM</v>
      </c>
      <c r="E181" s="3" t="s">
        <v>174</v>
      </c>
      <c r="F181" s="9" t="str">
        <f>HYPERLINK("https://dx.doi.org/10.18730/JE00R","10.18730/JE00R")</f>
        <v>10.18730/JE00R</v>
      </c>
      <c r="G181" s="9" t="str">
        <f>HYPERLINK("http://cgngenis.wur.nl/AccessionDetails.aspx?acnumber=CGN09309","CGN09309")</f>
        <v>CGN09309</v>
      </c>
      <c r="H181" s="9" t="str">
        <f>HYPERLINK("https://dx.doi.org/10.18730/17RSX","10.18730/17RSX")</f>
        <v>10.18730/17RSX</v>
      </c>
    </row>
    <row r="182" spans="1:8" x14ac:dyDescent="0.35">
      <c r="A182" s="2" t="s">
        <v>620</v>
      </c>
      <c r="B182" s="7" t="str">
        <f>HYPERLINK("https://db.cngb.org/search/sample/CNS0047550/","CNS0047550")</f>
        <v>CNS0047550</v>
      </c>
      <c r="C182" s="11" t="str">
        <f>HYPERLINK("ftp://ftp.cngb.org/pub/CNSA/data2/CNP0000335/CNS0047550/CNX0036262/","S176 FQ")</f>
        <v>S176 FQ</v>
      </c>
      <c r="D182" s="11" t="str">
        <f>HYPERLINK("ftp://ftp.cngb.org/pub/CNSA/data2/CNP0000335/CNS0047550/CNX0116021/CNR0138401/","S176 BAM")</f>
        <v>S176 BAM</v>
      </c>
      <c r="E182" s="3" t="s">
        <v>175</v>
      </c>
      <c r="F182" s="9" t="str">
        <f>HYPERLINK("https://dx.doi.org/10.18730/JE01S","10.18730/JE01S")</f>
        <v>10.18730/JE01S</v>
      </c>
      <c r="G182" s="9" t="str">
        <f>HYPERLINK("http://cgngenis.wur.nl/AccessionDetails.aspx?acnumber=CGN09310","CGN09310")</f>
        <v>CGN09310</v>
      </c>
      <c r="H182" s="9" t="str">
        <f>HYPERLINK("https://dx.doi.org/10.18730/17RTY","10.18730/17RTY")</f>
        <v>10.18730/17RTY</v>
      </c>
    </row>
    <row r="183" spans="1:8" x14ac:dyDescent="0.35">
      <c r="A183" s="2" t="s">
        <v>621</v>
      </c>
      <c r="B183" s="7" t="str">
        <f>HYPERLINK("https://db.cngb.org/search/sample/CNS0047565/","CNS0047565")</f>
        <v>CNS0047565</v>
      </c>
      <c r="C183" s="11" t="str">
        <f>HYPERLINK("ftp://ftp.cngb.org/pub/CNSA/data2/CNP0000335/CNS0047565/CNX0036263/","S177 FQ")</f>
        <v>S177 FQ</v>
      </c>
      <c r="D183" s="11" t="str">
        <f>HYPERLINK("ftp://ftp.cngb.org/pub/CNSA/data2/CNP0000335/CNS0047565/CNX0116022/CNR0138402/","S177 BAM")</f>
        <v>S177 BAM</v>
      </c>
      <c r="E183" s="3" t="s">
        <v>176</v>
      </c>
      <c r="F183" s="9" t="str">
        <f>HYPERLINK("https://dx.doi.org/10.18730/JE02T","10.18730/JE02T")</f>
        <v>10.18730/JE02T</v>
      </c>
      <c r="G183" s="9" t="str">
        <f>HYPERLINK("http://cgngenis.wur.nl/AccessionDetails.aspx?acnumber=CGN10877","CGN10877")</f>
        <v>CGN10877</v>
      </c>
      <c r="H183" s="9" t="str">
        <f>HYPERLINK("https://dx.doi.org/10.18730/17NK1","10.18730/17NK1")</f>
        <v>10.18730/17NK1</v>
      </c>
    </row>
    <row r="184" spans="1:8" x14ac:dyDescent="0.35">
      <c r="A184" s="2" t="s">
        <v>622</v>
      </c>
      <c r="B184" s="7" t="str">
        <f>HYPERLINK("https://db.cngb.org/search/sample/CNS0047623/","CNS0047623")</f>
        <v>CNS0047623</v>
      </c>
      <c r="C184" s="11" t="str">
        <f>HYPERLINK("ftp://ftp.cngb.org/pub/CNSA/data2/CNP0000335/CNS0047623/CNX0036264/","S178 FQ")</f>
        <v>S178 FQ</v>
      </c>
      <c r="D184" s="11" t="str">
        <f>HYPERLINK("ftp://ftp.cngb.org/pub/CNSA/data2/CNP0000335/CNS0047623/CNX0116023/CNR0138403/","S178 BAM")</f>
        <v>S178 BAM</v>
      </c>
      <c r="E184" s="3" t="s">
        <v>177</v>
      </c>
      <c r="F184" s="9" t="str">
        <f>HYPERLINK("https://dx.doi.org/10.18730/JE03V","10.18730/JE03V")</f>
        <v>10.18730/JE03V</v>
      </c>
      <c r="G184" s="9" t="str">
        <f>HYPERLINK("http://cgngenis.wur.nl/AccessionDetails.aspx?acnumber=CGN10886","CGN10886")</f>
        <v>CGN10886</v>
      </c>
      <c r="H184" s="9" t="str">
        <f>HYPERLINK("https://dx.doi.org/10.18730/18A6Z","10.18730/18A6Z")</f>
        <v>10.18730/18A6Z</v>
      </c>
    </row>
    <row r="185" spans="1:8" x14ac:dyDescent="0.35">
      <c r="A185" s="2" t="s">
        <v>623</v>
      </c>
      <c r="B185" s="7" t="str">
        <f>HYPERLINK("https://db.cngb.org/search/sample/CNS0047737/","CNS0047737")</f>
        <v>CNS0047737</v>
      </c>
      <c r="C185" s="11" t="str">
        <f>HYPERLINK("ftp://ftp.cngb.org/pub/CNSA/data2/CNP0000335/CNS0047737/CNX0036265/","S179 FQ")</f>
        <v>S179 FQ</v>
      </c>
      <c r="D185" s="11" t="str">
        <f>HYPERLINK("ftp://ftp.cngb.org/pub/CNSA/data2/CNP0000335/CNS0047737/CNX0116024/CNR0138404/","S179 BAM")</f>
        <v>S179 BAM</v>
      </c>
      <c r="E185" s="3" t="s">
        <v>178</v>
      </c>
      <c r="F185" s="9" t="str">
        <f>HYPERLINK("https://dx.doi.org/10.18730/JE04W","10.18730/JE04W")</f>
        <v>10.18730/JE04W</v>
      </c>
      <c r="G185" s="9" t="str">
        <f>HYPERLINK("http://cgngenis.wur.nl/AccessionDetails.aspx?acnumber=CGN10887","CGN10887")</f>
        <v>CGN10887</v>
      </c>
      <c r="H185" s="9" t="str">
        <f>HYPERLINK("https://dx.doi.org/10.18730/18AYJ","10.18730/18AYJ")</f>
        <v>10.18730/18AYJ</v>
      </c>
    </row>
    <row r="186" spans="1:8" x14ac:dyDescent="0.35">
      <c r="A186" s="2" t="s">
        <v>624</v>
      </c>
      <c r="B186" s="7" t="str">
        <f>HYPERLINK("https://db.cngb.org/search/sample/CNS0047704/","CNS0047704")</f>
        <v>CNS0047704</v>
      </c>
      <c r="C186" s="11" t="str">
        <f>HYPERLINK("ftp://ftp.cngb.org/pub/CNSA/data2/CNP0000335/CNS0047704/CNX0036266/","S180 FQ")</f>
        <v>S180 FQ</v>
      </c>
      <c r="D186" s="11" t="str">
        <f>HYPERLINK("ftp://ftp.cngb.org/pub/CNSA/data2/CNP0000335/CNS0047704/CNX0116025/CNR0138405/","S180 BAM")</f>
        <v>S180 BAM</v>
      </c>
      <c r="E186" s="3" t="s">
        <v>179</v>
      </c>
      <c r="F186" s="9" t="str">
        <f>HYPERLINK("https://dx.doi.org/10.18730/JE05X","10.18730/JE05X")</f>
        <v>10.18730/JE05X</v>
      </c>
      <c r="G186" s="9" t="str">
        <f>HYPERLINK("http://cgngenis.wur.nl/AccessionDetails.aspx?acnumber=CGN10895","CGN10895")</f>
        <v>CGN10895</v>
      </c>
      <c r="H186" s="9" t="str">
        <f>HYPERLINK("https://dx.doi.org/10.18730/1AH25","10.18730/1AH25")</f>
        <v>10.18730/1AH25</v>
      </c>
    </row>
    <row r="187" spans="1:8" x14ac:dyDescent="0.35">
      <c r="A187" s="2" t="s">
        <v>625</v>
      </c>
      <c r="B187" s="7" t="str">
        <f>HYPERLINK("https://db.cngb.org/search/sample/CNS0047812/","CNS0047812")</f>
        <v>CNS0047812</v>
      </c>
      <c r="C187" s="11" t="str">
        <f>HYPERLINK("ftp://ftp.cngb.org/pub/CNSA/data2/CNP0000335/CNS0047812/CNX0036267/","S181 FQ")</f>
        <v>S181 FQ</v>
      </c>
      <c r="D187" s="11" t="str">
        <f>HYPERLINK("ftp://ftp.cngb.org/pub/CNSA/data2/CNP0000335/CNS0047812/CNX0116026/CNR0138406/","S181 BAM")</f>
        <v>S181 BAM</v>
      </c>
      <c r="E187" s="3" t="s">
        <v>180</v>
      </c>
      <c r="F187" s="9" t="str">
        <f>HYPERLINK("https://dx.doi.org/10.18730/JE06Y","10.18730/JE06Y")</f>
        <v>10.18730/JE06Y</v>
      </c>
      <c r="G187" s="9" t="str">
        <f>HYPERLINK("http://cgngenis.wur.nl/AccessionDetails.aspx?acnumber=CGN10896","CGN10896")</f>
        <v>CGN10896</v>
      </c>
      <c r="H187" s="9" t="str">
        <f>HYPERLINK("https://dx.doi.org/10.18730/1AH36","10.18730/1AH36")</f>
        <v>10.18730/1AH36</v>
      </c>
    </row>
    <row r="188" spans="1:8" x14ac:dyDescent="0.35">
      <c r="A188" s="2" t="s">
        <v>626</v>
      </c>
      <c r="B188" s="7" t="str">
        <f>HYPERLINK("https://db.cngb.org/search/sample/CNS0047553/","CNS0047553")</f>
        <v>CNS0047553</v>
      </c>
      <c r="C188" s="11" t="str">
        <f>HYPERLINK("ftp://ftp.cngb.org/pub/CNSA/data2/CNP0000335/CNS0047553/CNX0036268/","S182 FQ")</f>
        <v>S182 FQ</v>
      </c>
      <c r="D188" s="11" t="str">
        <f>HYPERLINK("ftp://ftp.cngb.org/pub/CNSA/data2/CNP0000335/CNS0047553/CNX0116027/CNR0138407/","S182 BAM")</f>
        <v>S182 BAM</v>
      </c>
      <c r="E188" s="3" t="s">
        <v>181</v>
      </c>
      <c r="F188" s="9" t="str">
        <f>HYPERLINK("https://dx.doi.org/10.18730/JE07Z","10.18730/JE07Z")</f>
        <v>10.18730/JE07Z</v>
      </c>
      <c r="G188" s="9" t="str">
        <f>HYPERLINK("http://cgngenis.wur.nl/AccessionDetails.aspx?acnumber=CGN10900","CGN10900")</f>
        <v>CGN10900</v>
      </c>
      <c r="H188" s="9" t="str">
        <f>HYPERLINK("https://dx.doi.org/10.18730/1AJZX","10.18730/1AJZX")</f>
        <v>10.18730/1AJZX</v>
      </c>
    </row>
    <row r="189" spans="1:8" x14ac:dyDescent="0.35">
      <c r="A189" s="2" t="s">
        <v>627</v>
      </c>
      <c r="B189" s="7" t="str">
        <f>HYPERLINK("https://db.cngb.org/search/sample/CNS0047827/","CNS0047827")</f>
        <v>CNS0047827</v>
      </c>
      <c r="C189" s="11" t="str">
        <f>HYPERLINK("ftp://ftp.cngb.org/pub/CNSA/data2/CNP0000335/CNS0047827/CNX0036269/","S183 FQ")</f>
        <v>S183 FQ</v>
      </c>
      <c r="D189" s="11" t="str">
        <f>HYPERLINK("ftp://ftp.cngb.org/pub/CNSA/data2/CNP0000335/CNS0047827/CNX0116028/CNR0138408/","S183 BAM")</f>
        <v>S183 BAM</v>
      </c>
      <c r="E189" s="3" t="s">
        <v>182</v>
      </c>
      <c r="F189" s="9" t="str">
        <f>HYPERLINK("https://dx.doi.org/10.18730/JE08*","10.18730/JE08*")</f>
        <v>10.18730/JE08*</v>
      </c>
      <c r="G189" s="9" t="str">
        <f>HYPERLINK("http://cgngenis.wur.nl/AccessionDetails.aspx?acnumber=CGN10902","CGN10902")</f>
        <v>CGN10902</v>
      </c>
      <c r="H189" s="9" t="str">
        <f>HYPERLINK("https://dx.doi.org/10.18730/1AKF8","10.18730/1AKF8")</f>
        <v>10.18730/1AKF8</v>
      </c>
    </row>
    <row r="190" spans="1:8" x14ac:dyDescent="0.35">
      <c r="A190" s="2" t="s">
        <v>628</v>
      </c>
      <c r="B190" s="7" t="str">
        <f>HYPERLINK("https://db.cngb.org/search/sample/CNS0047908/","CNS0047908")</f>
        <v>CNS0047908</v>
      </c>
      <c r="C190" s="11" t="str">
        <f>HYPERLINK("ftp://ftp.cngb.org/pub/CNSA/data2/CNP0000335/CNS0047908/CNX0036270/","S184 FQ")</f>
        <v>S184 FQ</v>
      </c>
      <c r="D190" s="11" t="str">
        <f>HYPERLINK("ftp://ftp.cngb.org/pub/CNSA/data2/CNP0000335/CNS0047908/CNX0116029/CNR0138409/","S184 BAM")</f>
        <v>S184 BAM</v>
      </c>
      <c r="E190" s="3" t="s">
        <v>183</v>
      </c>
      <c r="F190" s="9" t="str">
        <f>HYPERLINK("https://dx.doi.org/10.18730/JE09~","10.18730/JE09~")</f>
        <v>10.18730/JE09~</v>
      </c>
      <c r="G190" s="9" t="str">
        <f>HYPERLINK("http://cgngenis.wur.nl/AccessionDetails.aspx?acnumber=CGN10903","CGN10903")</f>
        <v>CGN10903</v>
      </c>
      <c r="H190" s="9" t="str">
        <f>HYPERLINK("https://dx.doi.org/10.18730/1AKG9","10.18730/1AKG9")</f>
        <v>10.18730/1AKG9</v>
      </c>
    </row>
    <row r="191" spans="1:8" x14ac:dyDescent="0.35">
      <c r="A191" s="2" t="s">
        <v>629</v>
      </c>
      <c r="B191" s="7" t="str">
        <f>HYPERLINK("https://db.cngb.org/search/sample/CNS0047509/","CNS0047509")</f>
        <v>CNS0047509</v>
      </c>
      <c r="C191" s="11" t="str">
        <f>HYPERLINK("ftp://ftp.cngb.org/pub/CNSA/data2/CNP0000335/CNS0047509/CNX0036271/","S185 FQ")</f>
        <v>S185 FQ</v>
      </c>
      <c r="D191" s="11" t="str">
        <f>HYPERLINK("ftp://ftp.cngb.org/pub/CNSA/data2/CNP0000335/CNS0047509/CNX0116030/CNR0138410/","S185 BAM")</f>
        <v>S185 BAM</v>
      </c>
      <c r="E191" s="3" t="s">
        <v>184</v>
      </c>
      <c r="F191" s="9" t="str">
        <f>HYPERLINK("https://dx.doi.org/10.18730/JE0A$","10.18730/JE0A$")</f>
        <v>10.18730/JE0A$</v>
      </c>
      <c r="G191" s="9" t="str">
        <f>HYPERLINK("http://cgngenis.wur.nl/AccessionDetails.aspx?acnumber=CGN10907","CGN10907")</f>
        <v>CGN10907</v>
      </c>
      <c r="H191" s="9" t="str">
        <f>HYPERLINK("https://dx.doi.org/10.18730/1AKKC","10.18730/1AKKC")</f>
        <v>10.18730/1AKKC</v>
      </c>
    </row>
    <row r="192" spans="1:8" x14ac:dyDescent="0.35">
      <c r="A192" s="2" t="s">
        <v>630</v>
      </c>
      <c r="B192" s="7" t="str">
        <f>HYPERLINK("https://db.cngb.org/search/sample/CNS0047539/","CNS0047539")</f>
        <v>CNS0047539</v>
      </c>
      <c r="C192" s="11" t="str">
        <f>HYPERLINK("ftp://ftp.cngb.org/pub/CNSA/data2/CNP0000335/CNS0047539/CNX0036272/","S186 FQ")</f>
        <v>S186 FQ</v>
      </c>
      <c r="D192" s="11" t="str">
        <f>HYPERLINK("ftp://ftp.cngb.org/pub/CNSA/data2/CNP0000335/CNS0047539/CNX0116031/CNR0138411/","S186 BAM")</f>
        <v>S186 BAM</v>
      </c>
      <c r="E192" s="3" t="s">
        <v>185</v>
      </c>
      <c r="F192" s="9" t="str">
        <f>HYPERLINK("https://dx.doi.org/10.18730/JE0B=","10.18730/JE0B=")</f>
        <v>10.18730/JE0B=</v>
      </c>
      <c r="G192" s="9" t="str">
        <f>HYPERLINK("http://cgngenis.wur.nl/AccessionDetails.aspx?acnumber=CGN10938","CGN10938")</f>
        <v>CGN10938</v>
      </c>
      <c r="H192" s="9" t="str">
        <f>HYPERLINK("https://dx.doi.org/10.18730/1AMH5","10.18730/1AMH5")</f>
        <v>10.18730/1AMH5</v>
      </c>
    </row>
    <row r="193" spans="1:8" x14ac:dyDescent="0.35">
      <c r="A193" s="2" t="s">
        <v>631</v>
      </c>
      <c r="B193" s="7" t="str">
        <f>HYPERLINK("https://db.cngb.org/search/sample/CNS0047673/","CNS0047673")</f>
        <v>CNS0047673</v>
      </c>
      <c r="C193" s="11" t="str">
        <f>HYPERLINK("ftp://ftp.cngb.org/pub/CNSA/data2/CNP0000335/CNS0047673/CNX0036273/","S187 FQ")</f>
        <v>S187 FQ</v>
      </c>
      <c r="D193" s="11" t="str">
        <f>HYPERLINK("ftp://ftp.cngb.org/pub/CNSA/data2/CNP0000335/CNS0047673/CNX0116032/CNR0138412/","S187 BAM")</f>
        <v>S187 BAM</v>
      </c>
      <c r="E193" s="3" t="s">
        <v>186</v>
      </c>
      <c r="F193" s="9" t="str">
        <f>HYPERLINK("https://dx.doi.org/10.18730/JE0CU","10.18730/JE0CU")</f>
        <v>10.18730/JE0CU</v>
      </c>
      <c r="G193" s="9" t="str">
        <f>HYPERLINK("http://cgngenis.wur.nl/AccessionDetails.aspx?acnumber=CGN10939","CGN10939")</f>
        <v>CGN10939</v>
      </c>
      <c r="H193" s="9" t="str">
        <f>HYPERLINK("https://dx.doi.org/10.18730/1AMJ6","10.18730/1AMJ6")</f>
        <v>10.18730/1AMJ6</v>
      </c>
    </row>
    <row r="194" spans="1:8" x14ac:dyDescent="0.35">
      <c r="A194" s="2" t="s">
        <v>632</v>
      </c>
      <c r="B194" s="7" t="str">
        <f>HYPERLINK("https://db.cngb.org/search/sample/CNS0047939/","CNS0047939")</f>
        <v>CNS0047939</v>
      </c>
      <c r="C194" s="11" t="str">
        <f>HYPERLINK("ftp://ftp.cngb.org/pub/CNSA/data2/CNP0000335/CNS0047939/CNX0036274/","S188 FQ")</f>
        <v>S188 FQ</v>
      </c>
      <c r="D194" s="11" t="str">
        <f>HYPERLINK("ftp://ftp.cngb.org/pub/CNSA/data2/CNP0000335/CNS0047939/CNX0116033/CNR0138413/","S188 BAM")</f>
        <v>S188 BAM</v>
      </c>
      <c r="E194" s="3" t="s">
        <v>187</v>
      </c>
      <c r="F194" s="9" t="str">
        <f>HYPERLINK("https://dx.doi.org/10.18730/S9JMV","10.18730/S9JMV")</f>
        <v>10.18730/S9JMV</v>
      </c>
      <c r="G194" s="9" t="str">
        <f>HYPERLINK("http://cgngenis.wur.nl/AccessionDetails.aspx?acnumber=CGN10978","CGN10978")</f>
        <v>CGN10978</v>
      </c>
      <c r="H194" s="9" t="str">
        <f>HYPERLINK("https://dx.doi.org/10.18730/1BXBG","10.18730/1BXBG")</f>
        <v>10.18730/1BXBG</v>
      </c>
    </row>
    <row r="195" spans="1:8" x14ac:dyDescent="0.35">
      <c r="A195" s="2" t="s">
        <v>633</v>
      </c>
      <c r="B195" s="7" t="str">
        <f>HYPERLINK("https://db.cngb.org/search/sample/CNS0047914/","CNS0047914")</f>
        <v>CNS0047914</v>
      </c>
      <c r="C195" s="11" t="str">
        <f>HYPERLINK("ftp://ftp.cngb.org/pub/CNSA/data2/CNP0000335/CNS0047914/CNX0036275/","S189 FQ")</f>
        <v>S189 FQ</v>
      </c>
      <c r="D195" s="11" t="str">
        <f>HYPERLINK("ftp://ftp.cngb.org/pub/CNSA/data2/CNP0000335/CNS0047914/CNX0116034/CNR0138414/","S189 BAM")</f>
        <v>S189 BAM</v>
      </c>
      <c r="E195" s="3" t="s">
        <v>188</v>
      </c>
      <c r="F195" s="9" t="str">
        <f>HYPERLINK("https://dx.doi.org/10.18730/JE0D0","10.18730/JE0D0")</f>
        <v>10.18730/JE0D0</v>
      </c>
      <c r="G195" s="9" t="str">
        <f>HYPERLINK("http://cgngenis.wur.nl/AccessionDetails.aspx?acnumber=CGN10979","CGN10979")</f>
        <v>CGN10979</v>
      </c>
      <c r="H195" s="9" t="str">
        <f>HYPERLINK("https://dx.doi.org/10.18730/1BXCH","10.18730/1BXCH")</f>
        <v>10.18730/1BXCH</v>
      </c>
    </row>
    <row r="196" spans="1:8" x14ac:dyDescent="0.35">
      <c r="A196" s="2" t="s">
        <v>634</v>
      </c>
      <c r="B196" s="7" t="str">
        <f>HYPERLINK("https://db.cngb.org/search/sample/CNS0047678/","CNS0047678")</f>
        <v>CNS0047678</v>
      </c>
      <c r="C196" s="11" t="str">
        <f>HYPERLINK("ftp://ftp.cngb.org/pub/CNSA/data2/CNP0000335/CNS0047678/CNX0036276/","S190 FQ")</f>
        <v>S190 FQ</v>
      </c>
      <c r="D196" s="11" t="str">
        <f>HYPERLINK("ftp://ftp.cngb.org/pub/CNSA/data2/CNP0000335/CNS0047678/CNX0116035/CNR0138415/","S190 BAM")</f>
        <v>S190 BAM</v>
      </c>
      <c r="E196" s="3" t="s">
        <v>189</v>
      </c>
      <c r="F196" s="9" t="str">
        <f>HYPERLINK("https://dx.doi.org/10.18730/JE0E1","10.18730/JE0E1")</f>
        <v>10.18730/JE0E1</v>
      </c>
      <c r="G196" s="9" t="str">
        <f>HYPERLINK("http://cgngenis.wur.nl/AccessionDetails.aspx?acnumber=CGN11327","CGN11327")</f>
        <v>CGN11327</v>
      </c>
      <c r="H196" s="9" t="str">
        <f>HYPERLINK("https://dx.doi.org/10.18730/1BSD1","10.18730/1BSD1")</f>
        <v>10.18730/1BSD1</v>
      </c>
    </row>
    <row r="197" spans="1:8" x14ac:dyDescent="0.35">
      <c r="A197" s="2" t="s">
        <v>635</v>
      </c>
      <c r="B197" s="7" t="str">
        <f>HYPERLINK("https://db.cngb.org/search/sample/CNS0047771/","CNS0047771")</f>
        <v>CNS0047771</v>
      </c>
      <c r="C197" s="11" t="str">
        <f>HYPERLINK("ftp://ftp.cngb.org/pub/CNSA/data2/CNP0000335/CNS0047771/CNX0036277/","S191 FQ")</f>
        <v>S191 FQ</v>
      </c>
      <c r="D197" s="11" t="str">
        <f>HYPERLINK("ftp://ftp.cngb.org/pub/CNSA/data2/CNP0000335/CNS0047771/CNX0116036/CNR0138416/","S191 BAM")</f>
        <v>S191 BAM</v>
      </c>
      <c r="E197" s="3" t="s">
        <v>190</v>
      </c>
      <c r="F197" s="9" t="str">
        <f>HYPERLINK("https://dx.doi.org/10.18730/JE0F2","10.18730/JE0F2")</f>
        <v>10.18730/JE0F2</v>
      </c>
      <c r="G197" s="9" t="str">
        <f>HYPERLINK("http://cgngenis.wur.nl/AccessionDetails.aspx?acnumber=CGN11328","CGN11328")</f>
        <v>CGN11328</v>
      </c>
      <c r="H197" s="9" t="str">
        <f>HYPERLINK("https://dx.doi.org/10.18730/1BSE2","10.18730/1BSE2")</f>
        <v>10.18730/1BSE2</v>
      </c>
    </row>
    <row r="198" spans="1:8" x14ac:dyDescent="0.35">
      <c r="A198" s="2" t="s">
        <v>636</v>
      </c>
      <c r="B198" s="7" t="str">
        <f>HYPERLINK("https://db.cngb.org/search/sample/CNS0047659/","CNS0047659")</f>
        <v>CNS0047659</v>
      </c>
      <c r="C198" s="11" t="str">
        <f>HYPERLINK("ftp://ftp.cngb.org/pub/CNSA/data2/CNP0000335/CNS0047659/CNX0036278/","S192 FQ")</f>
        <v>S192 FQ</v>
      </c>
      <c r="D198" s="11" t="str">
        <f>HYPERLINK("ftp://ftp.cngb.org/pub/CNSA/data2/CNP0000335/CNS0047659/CNX0116037/CNR0138417/","S192 BAM")</f>
        <v>S192 BAM</v>
      </c>
      <c r="E198" s="3" t="s">
        <v>191</v>
      </c>
      <c r="F198" s="9" t="str">
        <f>HYPERLINK("https://dx.doi.org/10.18730/JE0G3","10.18730/JE0G3")</f>
        <v>10.18730/JE0G3</v>
      </c>
      <c r="G198" s="9" t="str">
        <f>HYPERLINK("http://cgngenis.wur.nl/AccessionDetails.aspx?acnumber=CGN11333","CGN11333")</f>
        <v>CGN11333</v>
      </c>
      <c r="H198" s="9" t="str">
        <f>HYPERLINK("https://dx.doi.org/10.18730/1BSK7","10.18730/1BSK7")</f>
        <v>10.18730/1BSK7</v>
      </c>
    </row>
    <row r="199" spans="1:8" x14ac:dyDescent="0.35">
      <c r="A199" s="2" t="s">
        <v>637</v>
      </c>
      <c r="B199" s="7" t="str">
        <f>HYPERLINK("https://db.cngb.org/search/sample/CNS0047927/","CNS0047927")</f>
        <v>CNS0047927</v>
      </c>
      <c r="C199" s="11" t="str">
        <f>HYPERLINK("ftp://ftp.cngb.org/pub/CNSA/data2/CNP0000335/CNS0047927/CNX0036279/","S193 FQ")</f>
        <v>S193 FQ</v>
      </c>
      <c r="D199" s="11" t="str">
        <f>HYPERLINK("ftp://ftp.cngb.org/pub/CNSA/data2/CNP0000335/CNS0047927/CNX0116038/CNR0138418/","S193 BAM")</f>
        <v>S193 BAM</v>
      </c>
      <c r="E199" s="3" t="s">
        <v>192</v>
      </c>
      <c r="F199" s="9" t="str">
        <f>HYPERLINK("https://dx.doi.org/10.18730/JE0H4","10.18730/JE0H4")</f>
        <v>10.18730/JE0H4</v>
      </c>
      <c r="G199" s="9" t="str">
        <f>HYPERLINK("http://cgngenis.wur.nl/AccessionDetails.aspx?acnumber=CGN11334","CGN11334")</f>
        <v>CGN11334</v>
      </c>
      <c r="H199" s="9" t="str">
        <f>HYPERLINK("https://dx.doi.org/10.18730/1BSM8","10.18730/1BSM8")</f>
        <v>10.18730/1BSM8</v>
      </c>
    </row>
    <row r="200" spans="1:8" x14ac:dyDescent="0.35">
      <c r="A200" s="2" t="s">
        <v>638</v>
      </c>
      <c r="B200" s="7" t="str">
        <f>HYPERLINK("https://db.cngb.org/search/sample/CNS0047836/","CNS0047836")</f>
        <v>CNS0047836</v>
      </c>
      <c r="C200" s="11" t="str">
        <f>HYPERLINK("ftp://ftp.cngb.org/pub/CNSA/data2/CNP0000335/CNS0047836/CNX0036280/","S194 FQ")</f>
        <v>S194 FQ</v>
      </c>
      <c r="D200" s="11" t="str">
        <f>HYPERLINK("ftp://ftp.cngb.org/pub/CNSA/data2/CNP0000335/CNS0047836/CNX0116039/CNR0138419/","S194 BAM")</f>
        <v>S194 BAM</v>
      </c>
      <c r="E200" s="3" t="s">
        <v>193</v>
      </c>
      <c r="F200" s="9" t="str">
        <f>HYPERLINK("https://dx.doi.org/10.18730/JE0J5","10.18730/JE0J5")</f>
        <v>10.18730/JE0J5</v>
      </c>
      <c r="G200" s="9" t="str">
        <f>HYPERLINK("http://cgngenis.wur.nl/AccessionDetails.aspx?acnumber=CGN11335","CGN11335")</f>
        <v>CGN11335</v>
      </c>
      <c r="H200" s="9" t="str">
        <f>HYPERLINK("https://dx.doi.org/10.18730/1BSN9","10.18730/1BSN9")</f>
        <v>10.18730/1BSN9</v>
      </c>
    </row>
    <row r="201" spans="1:8" x14ac:dyDescent="0.35">
      <c r="A201" s="2" t="s">
        <v>639</v>
      </c>
      <c r="B201" s="7" t="str">
        <f>HYPERLINK("https://db.cngb.org/search/sample/CNS0047670/","CNS0047670")</f>
        <v>CNS0047670</v>
      </c>
      <c r="C201" s="11" t="str">
        <f>HYPERLINK("ftp://ftp.cngb.org/pub/CNSA/data2/CNP0000335/CNS0047670/CNX0036281/","S195 FQ")</f>
        <v>S195 FQ</v>
      </c>
      <c r="D201" s="11" t="str">
        <f>HYPERLINK("ftp://ftp.cngb.org/pub/CNSA/data2/CNP0000335/CNS0047670/CNX0116040/CNR0138420/","S195 BAM")</f>
        <v>S195 BAM</v>
      </c>
      <c r="E201" s="3" t="s">
        <v>194</v>
      </c>
      <c r="F201" s="9" t="str">
        <f>HYPERLINK("https://dx.doi.org/10.18730/JE0K6","10.18730/JE0K6")</f>
        <v>10.18730/JE0K6</v>
      </c>
      <c r="G201" s="9" t="str">
        <f>HYPERLINK("http://cgngenis.wur.nl/AccessionDetails.aspx?acnumber=CGN11402","CGN11402")</f>
        <v>CGN11402</v>
      </c>
      <c r="H201" s="9" t="str">
        <f>HYPERLINK("https://dx.doi.org/10.18730/1BWR$","10.18730/1BWR$")</f>
        <v>10.18730/1BWR$</v>
      </c>
    </row>
    <row r="202" spans="1:8" x14ac:dyDescent="0.35">
      <c r="A202" s="2" t="s">
        <v>640</v>
      </c>
      <c r="B202" s="7" t="str">
        <f>HYPERLINK("https://db.cngb.org/search/sample/CNS0047770/","CNS0047770")</f>
        <v>CNS0047770</v>
      </c>
      <c r="C202" s="11" t="str">
        <f>HYPERLINK("ftp://ftp.cngb.org/pub/CNSA/data2/CNP0000335/CNS0047770/CNX0036282/","S196 FQ")</f>
        <v>S196 FQ</v>
      </c>
      <c r="D202" s="11" t="str">
        <f>HYPERLINK("ftp://ftp.cngb.org/pub/CNSA/data2/CNP0000335/CNS0047770/CNX0116041/CNR0138421/","S196 BAM")</f>
        <v>S196 BAM</v>
      </c>
      <c r="E202" s="3" t="s">
        <v>195</v>
      </c>
      <c r="F202" s="9" t="str">
        <f>HYPERLINK("https://dx.doi.org/10.18730/JE0M7","10.18730/JE0M7")</f>
        <v>10.18730/JE0M7</v>
      </c>
      <c r="G202" s="9" t="str">
        <f>HYPERLINK("http://cgngenis.wur.nl/AccessionDetails.aspx?acnumber=CGN13324","CGN13324")</f>
        <v>CGN13324</v>
      </c>
      <c r="H202" s="9" t="str">
        <f>HYPERLINK("https://dx.doi.org/10.18730/1CVBE","10.18730/1CVBE")</f>
        <v>10.18730/1CVBE</v>
      </c>
    </row>
    <row r="203" spans="1:8" x14ac:dyDescent="0.35">
      <c r="A203" s="2" t="s">
        <v>641</v>
      </c>
      <c r="B203" s="7" t="str">
        <f>HYPERLINK("https://db.cngb.org/search/sample/CNS0047644/","CNS0047644")</f>
        <v>CNS0047644</v>
      </c>
      <c r="C203" s="11" t="str">
        <f>HYPERLINK("ftp://ftp.cngb.org/pub/CNSA/data2/CNP0000335/CNS0047644/CNX0036493/","S197 FQ")</f>
        <v>S197 FQ</v>
      </c>
      <c r="D203" s="11" t="str">
        <f>HYPERLINK("ftp://ftp.cngb.org/pub/CNSA/data2/CNP0000335/CNS0047644/CNX0116042/CNR0138422/","S197 BAM")</f>
        <v>S197 BAM</v>
      </c>
      <c r="E203" s="3" t="s">
        <v>196</v>
      </c>
      <c r="F203" s="9" t="str">
        <f>HYPERLINK("https://dx.doi.org/10.18730/JE0N8","10.18730/JE0N8")</f>
        <v>10.18730/JE0N8</v>
      </c>
      <c r="G203" s="9" t="str">
        <f>HYPERLINK("http://cgngenis.wur.nl/AccessionDetails.aspx?acnumber=CGN13336","CGN13336")</f>
        <v>CGN13336</v>
      </c>
      <c r="H203" s="9" t="str">
        <f>HYPERLINK("https://dx.doi.org/10.18730/1CVRV","10.18730/1CVRV")</f>
        <v>10.18730/1CVRV</v>
      </c>
    </row>
    <row r="204" spans="1:8" x14ac:dyDescent="0.35">
      <c r="A204" s="2" t="s">
        <v>642</v>
      </c>
      <c r="B204" s="7" t="str">
        <f>HYPERLINK("https://db.cngb.org/search/sample/CNS0047786/","CNS0047786")</f>
        <v>CNS0047786</v>
      </c>
      <c r="C204" s="11" t="str">
        <f>HYPERLINK("ftp://ftp.cngb.org/pub/CNSA/data2/CNP0000335/CNS0047786/CNX0036283/","S198 FQ")</f>
        <v>S198 FQ</v>
      </c>
      <c r="D204" s="11" t="str">
        <f>HYPERLINK("ftp://ftp.cngb.org/pub/CNSA/data2/CNP0000335/CNS0047786/CNX0116043/CNR0138423/","S198 BAM")</f>
        <v>S198 BAM</v>
      </c>
      <c r="E204" s="3" t="s">
        <v>197</v>
      </c>
      <c r="F204" s="9" t="str">
        <f>HYPERLINK("https://dx.doi.org/10.18730/JE0P9","10.18730/JE0P9")</f>
        <v>10.18730/JE0P9</v>
      </c>
      <c r="G204" s="9" t="str">
        <f>HYPERLINK("http://cgngenis.wur.nl/AccessionDetails.aspx?acnumber=CGN13340","CGN13340")</f>
        <v>CGN13340</v>
      </c>
      <c r="H204" s="9" t="str">
        <f>HYPERLINK("https://dx.doi.org/10.18730/1CVVY","10.18730/1CVVY")</f>
        <v>10.18730/1CVVY</v>
      </c>
    </row>
    <row r="205" spans="1:8" x14ac:dyDescent="0.35">
      <c r="A205" s="2" t="s">
        <v>643</v>
      </c>
      <c r="B205" s="7" t="str">
        <f>HYPERLINK("https://db.cngb.org/search/sample/CNS0047588/","CNS0047588")</f>
        <v>CNS0047588</v>
      </c>
      <c r="C205" s="11" t="str">
        <f>HYPERLINK("ftp://ftp.cngb.org/pub/CNSA/data2/CNP0000335/CNS0047588/CNX0036284/","S199 FQ")</f>
        <v>S199 FQ</v>
      </c>
      <c r="D205" s="11" t="str">
        <f>HYPERLINK("ftp://ftp.cngb.org/pub/CNSA/data2/CNP0000335/CNS0047588/CNX0116044/CNR0138424/","S199 BAM")</f>
        <v>S199 BAM</v>
      </c>
      <c r="E205" s="3" t="s">
        <v>198</v>
      </c>
      <c r="F205" s="9" t="str">
        <f>HYPERLINK("https://dx.doi.org/10.18730/JE0QA","10.18730/JE0QA")</f>
        <v>10.18730/JE0QA</v>
      </c>
      <c r="G205" s="9" t="str">
        <f>HYPERLINK("http://cgngenis.wur.nl/AccessionDetails.aspx?acnumber=CGN13354","CGN13354")</f>
        <v>CGN13354</v>
      </c>
      <c r="H205" s="9" t="str">
        <f>HYPERLINK("https://dx.doi.org/10.18730/1CWFD","10.18730/1CWFD")</f>
        <v>10.18730/1CWFD</v>
      </c>
    </row>
    <row r="206" spans="1:8" x14ac:dyDescent="0.35">
      <c r="A206" s="2" t="s">
        <v>644</v>
      </c>
      <c r="B206" s="7" t="str">
        <f>HYPERLINK("https://db.cngb.org/search/sample/CNS0047799/","CNS0047799")</f>
        <v>CNS0047799</v>
      </c>
      <c r="C206" s="11" t="str">
        <f>HYPERLINK("ftp://ftp.cngb.org/pub/CNSA/data2/CNP0000335/CNS0047799/CNX0036285/","S200 FQ")</f>
        <v>S200 FQ</v>
      </c>
      <c r="D206" s="11" t="str">
        <f>HYPERLINK("ftp://ftp.cngb.org/pub/CNSA/data2/CNP0000335/CNS0047799/CNX0116045/CNR0138425/","S200 BAM")</f>
        <v>S200 BAM</v>
      </c>
      <c r="E206" s="3" t="s">
        <v>199</v>
      </c>
      <c r="F206" s="9" t="str">
        <f>HYPERLINK("https://dx.doi.org/10.18730/JE0RB","10.18730/JE0RB")</f>
        <v>10.18730/JE0RB</v>
      </c>
      <c r="G206" s="9" t="str">
        <f>HYPERLINK("http://cgngenis.wur.nl/AccessionDetails.aspx?acnumber=CGN13358","CGN13358")</f>
        <v>CGN13358</v>
      </c>
      <c r="H206" s="9" t="str">
        <f>HYPERLINK("https://dx.doi.org/10.18730/1CWKH","10.18730/1CWKH")</f>
        <v>10.18730/1CWKH</v>
      </c>
    </row>
    <row r="207" spans="1:8" x14ac:dyDescent="0.35">
      <c r="A207" s="2" t="s">
        <v>645</v>
      </c>
      <c r="B207" s="7" t="str">
        <f>HYPERLINK("https://db.cngb.org/search/sample/CNS0047779/","CNS0047779")</f>
        <v>CNS0047779</v>
      </c>
      <c r="C207" s="11" t="str">
        <f>HYPERLINK("ftp://ftp.cngb.org/pub/CNSA/data2/CNP0000335/CNS0047779/CNX0036286/","S201 FQ")</f>
        <v>S201 FQ</v>
      </c>
      <c r="D207" s="11" t="str">
        <f>HYPERLINK("ftp://ftp.cngb.org/pub/CNSA/data2/CNP0000335/CNS0047779/CNX0116046/CNR0138426/","S201 BAM")</f>
        <v>S201 BAM</v>
      </c>
      <c r="E207" s="3" t="s">
        <v>200</v>
      </c>
      <c r="F207" s="9" t="str">
        <f>HYPERLINK("https://dx.doi.org/10.18730/JE0SC","10.18730/JE0SC")</f>
        <v>10.18730/JE0SC</v>
      </c>
      <c r="G207" s="9" t="str">
        <f>HYPERLINK("http://cgngenis.wur.nl/AccessionDetails.aspx?acnumber=CGN13372","CGN13372")</f>
        <v>CGN13372</v>
      </c>
      <c r="H207" s="9" t="str">
        <f>HYPERLINK("https://dx.doi.org/10.18730/1CX92","10.18730/1CX92")</f>
        <v>10.18730/1CX92</v>
      </c>
    </row>
    <row r="208" spans="1:8" x14ac:dyDescent="0.35">
      <c r="A208" s="2" t="s">
        <v>646</v>
      </c>
      <c r="B208" s="7" t="str">
        <f>HYPERLINK("https://db.cngb.org/search/sample/CNS0047719/","CNS0047719")</f>
        <v>CNS0047719</v>
      </c>
      <c r="C208" s="11" t="str">
        <f>HYPERLINK("ftp://ftp.cngb.org/pub/CNSA/data2/CNP0000335/CNS0047719/CNX0036287/","S202 FQ")</f>
        <v>S202 FQ</v>
      </c>
      <c r="D208" s="11" t="str">
        <f>HYPERLINK("ftp://ftp.cngb.org/pub/CNSA/data2/CNP0000335/CNS0047719/CNX0116047/CNR0138427/","S202 BAM")</f>
        <v>S202 BAM</v>
      </c>
      <c r="E208" s="3" t="s">
        <v>201</v>
      </c>
      <c r="F208" s="9" t="str">
        <f>HYPERLINK("https://dx.doi.org/10.18730/JE0TD","10.18730/JE0TD")</f>
        <v>10.18730/JE0TD</v>
      </c>
      <c r="G208" s="9" t="str">
        <f>HYPERLINK("http://cgngenis.wur.nl/AccessionDetails.aspx?acnumber=CGN13373","CGN13373")</f>
        <v>CGN13373</v>
      </c>
      <c r="H208" s="9" t="str">
        <f>HYPERLINK("https://dx.doi.org/10.18730/1CXA3","10.18730/1CXA3")</f>
        <v>10.18730/1CXA3</v>
      </c>
    </row>
    <row r="209" spans="1:8" x14ac:dyDescent="0.35">
      <c r="A209" s="2" t="s">
        <v>647</v>
      </c>
      <c r="B209" s="7" t="str">
        <f>HYPERLINK("https://db.cngb.org/search/sample/CNS0047561/","CNS0047561")</f>
        <v>CNS0047561</v>
      </c>
      <c r="C209" s="11" t="str">
        <f>HYPERLINK("ftp://ftp.cngb.org/pub/CNSA/data2/CNP0000335/CNS0047561/CNX0036288/","S203 FQ")</f>
        <v>S203 FQ</v>
      </c>
      <c r="D209" s="11" t="str">
        <f>HYPERLINK("ftp://ftp.cngb.org/pub/CNSA/data2/CNP0000335/CNS0047561/CNX0116048/CNR0138428/","S203 BAM")</f>
        <v>S203 BAM</v>
      </c>
      <c r="E209" s="3" t="s">
        <v>202</v>
      </c>
      <c r="F209" s="9" t="str">
        <f>HYPERLINK("https://dx.doi.org/10.18730/JE0VE","10.18730/JE0VE")</f>
        <v>10.18730/JE0VE</v>
      </c>
      <c r="G209" s="9" t="str">
        <f>HYPERLINK("http://cgngenis.wur.nl/AccessionDetails.aspx?acnumber=CGN13387","CGN13387")</f>
        <v>CGN13387</v>
      </c>
      <c r="H209" s="9" t="str">
        <f>HYPERLINK("https://dx.doi.org/10.18730/1DJA9","10.18730/1DJA9")</f>
        <v>10.18730/1DJA9</v>
      </c>
    </row>
    <row r="210" spans="1:8" x14ac:dyDescent="0.35">
      <c r="A210" s="2" t="s">
        <v>648</v>
      </c>
      <c r="B210" s="7" t="str">
        <f>HYPERLINK("https://db.cngb.org/search/sample/CNS0047842/","CNS0047842")</f>
        <v>CNS0047842</v>
      </c>
      <c r="C210" s="11" t="str">
        <f>HYPERLINK("ftp://ftp.cngb.org/pub/CNSA/data2/CNP0000335/CNS0047842/CNX0036289/","S204 FQ")</f>
        <v>S204 FQ</v>
      </c>
      <c r="D210" s="11" t="str">
        <f>HYPERLINK("ftp://ftp.cngb.org/pub/CNSA/data2/CNP0000335/CNS0047842/CNX0116049/CNR0138429/","S204 BAM")</f>
        <v>S204 BAM</v>
      </c>
      <c r="E210" s="3" t="s">
        <v>203</v>
      </c>
      <c r="F210" s="9" t="str">
        <f>HYPERLINK("https://dx.doi.org/10.18730/JE0WF","10.18730/JE0WF")</f>
        <v>10.18730/JE0WF</v>
      </c>
      <c r="G210" s="9" t="str">
        <f>HYPERLINK("http://cgngenis.wur.nl/AccessionDetails.aspx?acnumber=CGN14233","CGN14233")</f>
        <v>CGN14233</v>
      </c>
      <c r="H210" s="9" t="str">
        <f>HYPERLINK("https://dx.doi.org/10.18730/1CS4H","10.18730/1CS4H")</f>
        <v>10.18730/1CS4H</v>
      </c>
    </row>
    <row r="211" spans="1:8" x14ac:dyDescent="0.35">
      <c r="A211" s="2" t="s">
        <v>649</v>
      </c>
      <c r="B211" s="7" t="str">
        <f>HYPERLINK("https://db.cngb.org/search/sample/CNS0047934/","CNS0047934")</f>
        <v>CNS0047934</v>
      </c>
      <c r="C211" s="11" t="str">
        <f>HYPERLINK("ftp://ftp.cngb.org/pub/CNSA/data2/CNP0000335/CNS0047934/CNX0036290/","S205 FQ")</f>
        <v>S205 FQ</v>
      </c>
      <c r="D211" s="11" t="str">
        <f>HYPERLINK("ftp://ftp.cngb.org/pub/CNSA/data2/CNP0000335/CNS0047934/CNX0116050/CNR0138430/","S205 BAM")</f>
        <v>S205 BAM</v>
      </c>
      <c r="E211" s="3" t="s">
        <v>204</v>
      </c>
      <c r="F211" s="9" t="str">
        <f>HYPERLINK("https://dx.doi.org/10.18730/JE0XG","10.18730/JE0XG")</f>
        <v>10.18730/JE0XG</v>
      </c>
      <c r="G211" s="9" t="str">
        <f>HYPERLINK("http://cgngenis.wur.nl/AccessionDetails.aspx?acnumber=CGN14241","CGN14241")</f>
        <v>CGN14241</v>
      </c>
      <c r="H211" s="9" t="str">
        <f>HYPERLINK("https://dx.doi.org/10.18730/1CSCS","10.18730/1CSCS")</f>
        <v>10.18730/1CSCS</v>
      </c>
    </row>
    <row r="212" spans="1:8" x14ac:dyDescent="0.35">
      <c r="A212" s="2" t="s">
        <v>650</v>
      </c>
      <c r="B212" s="7" t="str">
        <f>HYPERLINK("https://db.cngb.org/search/sample/CNS0047822/","CNS0047822")</f>
        <v>CNS0047822</v>
      </c>
      <c r="C212" s="11" t="str">
        <f>HYPERLINK("ftp://ftp.cngb.org/pub/CNSA/data2/CNP0000335/CNS0047822/CNX0036291/","S206 FQ")</f>
        <v>S206 FQ</v>
      </c>
      <c r="D212" s="11" t="str">
        <f>HYPERLINK("ftp://ftp.cngb.org/pub/CNSA/data2/CNP0000335/CNS0047822/CNX0116051/CNR0138431/","S206 BAM")</f>
        <v>S206 BAM</v>
      </c>
      <c r="E212" s="3" t="s">
        <v>205</v>
      </c>
      <c r="F212" s="9" t="str">
        <f>HYPERLINK("https://dx.doi.org/10.18730/JE0YH","10.18730/JE0YH")</f>
        <v>10.18730/JE0YH</v>
      </c>
      <c r="G212" s="9" t="str">
        <f>HYPERLINK("http://cgngenis.wur.nl/AccessionDetails.aspx?acnumber=CGN14245","CGN14245")</f>
        <v>CGN14245</v>
      </c>
      <c r="H212" s="9" t="str">
        <f>HYPERLINK("https://dx.doi.org/10.18730/1CSGX","10.18730/1CSGX")</f>
        <v>10.18730/1CSGX</v>
      </c>
    </row>
    <row r="213" spans="1:8" x14ac:dyDescent="0.35">
      <c r="A213" s="2" t="s">
        <v>651</v>
      </c>
      <c r="B213" s="7" t="str">
        <f>HYPERLINK("https://db.cngb.org/search/sample/CNS0047797/","CNS0047797")</f>
        <v>CNS0047797</v>
      </c>
      <c r="C213" s="11" t="str">
        <f>HYPERLINK("ftp://ftp.cngb.org/pub/CNSA/data2/CNP0000335/CNS0047797/CNX0036292/","S207 FQ")</f>
        <v>S207 FQ</v>
      </c>
      <c r="D213" s="11" t="str">
        <f>HYPERLINK("ftp://ftp.cngb.org/pub/CNSA/data2/CNP0000335/CNS0047797/CNX0116052/CNR0138432/","S207 BAM")</f>
        <v>S207 BAM</v>
      </c>
      <c r="E213" s="3" t="s">
        <v>206</v>
      </c>
      <c r="F213" s="9" t="str">
        <f>HYPERLINK("https://dx.doi.org/10.18730/JE0ZJ","10.18730/JE0ZJ")</f>
        <v>10.18730/JE0ZJ</v>
      </c>
      <c r="G213" s="9" t="str">
        <f>HYPERLINK("http://cgngenis.wur.nl/AccessionDetails.aspx?acnumber=CGN14246","CGN14246")</f>
        <v>CGN14246</v>
      </c>
      <c r="H213" s="9" t="str">
        <f>HYPERLINK("https://dx.doi.org/10.18730/1CSHY","10.18730/1CSHY")</f>
        <v>10.18730/1CSHY</v>
      </c>
    </row>
    <row r="214" spans="1:8" x14ac:dyDescent="0.35">
      <c r="A214" s="2" t="s">
        <v>652</v>
      </c>
      <c r="B214" s="7" t="str">
        <f>HYPERLINK("https://db.cngb.org/search/sample/CNS0047781/","CNS0047781")</f>
        <v>CNS0047781</v>
      </c>
      <c r="C214" s="11" t="str">
        <f>HYPERLINK("ftp://ftp.cngb.org/pub/CNSA/data2/CNP0000335/CNS0047781/CNX0036494/","S208 FQ")</f>
        <v>S208 FQ</v>
      </c>
      <c r="D214" s="11" t="str">
        <f>HYPERLINK("ftp://ftp.cngb.org/pub/CNSA/data2/CNP0000335/CNS0047781/CNX0116053/CNR0138433/","S208 BAM")</f>
        <v>S208 BAM</v>
      </c>
      <c r="E214" s="3" t="s">
        <v>207</v>
      </c>
      <c r="F214" s="9" t="str">
        <f>HYPERLINK("https://dx.doi.org/10.18730/JE10K","10.18730/JE10K")</f>
        <v>10.18730/JE10K</v>
      </c>
      <c r="G214" s="9" t="str">
        <f>HYPERLINK("http://cgngenis.wur.nl/AccessionDetails.aspx?acnumber=CGN14250","CGN14250")</f>
        <v>CGN14250</v>
      </c>
      <c r="H214" s="9" t="str">
        <f>HYPERLINK("https://dx.doi.org/10.18730/1CSN$","10.18730/1CSN$")</f>
        <v>10.18730/1CSN$</v>
      </c>
    </row>
    <row r="215" spans="1:8" x14ac:dyDescent="0.35">
      <c r="A215" s="2" t="s">
        <v>653</v>
      </c>
      <c r="B215" s="7" t="str">
        <f>HYPERLINK("https://db.cngb.org/search/sample/CNS0047738/","CNS0047738")</f>
        <v>CNS0047738</v>
      </c>
      <c r="C215" s="11" t="str">
        <f>HYPERLINK("ftp://ftp.cngb.org/pub/CNSA/data2/CNP0000335/CNS0047738/CNX0036293/","S209 FQ")</f>
        <v>S209 FQ</v>
      </c>
      <c r="D215" s="11" t="str">
        <f>HYPERLINK("ftp://ftp.cngb.org/pub/CNSA/data2/CNP0000335/CNS0047738/CNX0116054/CNR0138434/","S209 BAM")</f>
        <v>S209 BAM</v>
      </c>
      <c r="E215" s="3" t="s">
        <v>208</v>
      </c>
      <c r="F215" s="9" t="str">
        <f>HYPERLINK("https://dx.doi.org/10.18730/JE11M","10.18730/JE11M")</f>
        <v>10.18730/JE11M</v>
      </c>
      <c r="G215" s="9" t="str">
        <f>HYPERLINK("http://cgngenis.wur.nl/AccessionDetails.aspx?acnumber=CGN14251","CGN14251")</f>
        <v>CGN14251</v>
      </c>
      <c r="H215" s="9" t="str">
        <f>HYPERLINK("https://dx.doi.org/10.18730/1CSP=","10.18730/1CSP=")</f>
        <v>10.18730/1CSP=</v>
      </c>
    </row>
    <row r="216" spans="1:8" x14ac:dyDescent="0.35">
      <c r="A216" s="2" t="s">
        <v>654</v>
      </c>
      <c r="B216" s="7" t="str">
        <f>HYPERLINK("https://db.cngb.org/search/sample/CNS0047696/","CNS0047696")</f>
        <v>CNS0047696</v>
      </c>
      <c r="C216" s="11" t="str">
        <f>HYPERLINK("ftp://ftp.cngb.org/pub/CNSA/data2/CNP0000335/CNS0047696/CNX0036294/","S210 FQ")</f>
        <v>S210 FQ</v>
      </c>
      <c r="D216" s="11" t="str">
        <f>HYPERLINK("ftp://ftp.cngb.org/pub/CNSA/data2/CNP0000335/CNS0047696/CNX0116055/CNR0138435/","S210 BAM")</f>
        <v>S210 BAM</v>
      </c>
      <c r="E216" s="3" t="s">
        <v>209</v>
      </c>
      <c r="F216" s="9" t="str">
        <f>HYPERLINK("https://dx.doi.org/10.18730/JE12N","10.18730/JE12N")</f>
        <v>10.18730/JE12N</v>
      </c>
      <c r="G216" s="9" t="str">
        <f>HYPERLINK("http://cgngenis.wur.nl/AccessionDetails.aspx?acnumber=CGN14255","CGN14255")</f>
        <v>CGN14255</v>
      </c>
      <c r="H216" s="9" t="str">
        <f>HYPERLINK("https://dx.doi.org/10.18730/1CSR0","10.18730/1CSR0")</f>
        <v>10.18730/1CSR0</v>
      </c>
    </row>
    <row r="217" spans="1:8" x14ac:dyDescent="0.35">
      <c r="A217" s="2" t="s">
        <v>655</v>
      </c>
      <c r="B217" s="7" t="str">
        <f>HYPERLINK("https://db.cngb.org/search/sample/CNS0047700/","CNS0047700")</f>
        <v>CNS0047700</v>
      </c>
      <c r="C217" s="11" t="str">
        <f>HYPERLINK("ftp://ftp.cngb.org/pub/CNSA/data2/CNP0000335/CNS0047700/CNX0036495/","S211 FQ")</f>
        <v>S211 FQ</v>
      </c>
      <c r="D217" s="11" t="str">
        <f>HYPERLINK("ftp://ftp.cngb.org/pub/CNSA/data2/CNP0000335/CNS0047700/CNX0116056/CNR0138436/","S211 BAM")</f>
        <v>S211 BAM</v>
      </c>
      <c r="E217" s="3" t="s">
        <v>210</v>
      </c>
      <c r="F217" s="9" t="str">
        <f>HYPERLINK("https://dx.doi.org/10.18730/JE13P","10.18730/JE13P")</f>
        <v>10.18730/JE13P</v>
      </c>
      <c r="G217" s="9" t="str">
        <f>HYPERLINK("http://cgngenis.wur.nl/AccessionDetails.aspx?acnumber=CGN14256","CGN14256")</f>
        <v>CGN14256</v>
      </c>
      <c r="H217" s="9" t="str">
        <f>HYPERLINK("https://dx.doi.org/10.18730/1CSS1","10.18730/1CSS1")</f>
        <v>10.18730/1CSS1</v>
      </c>
    </row>
    <row r="218" spans="1:8" x14ac:dyDescent="0.35">
      <c r="A218" s="2" t="s">
        <v>656</v>
      </c>
      <c r="B218" s="7" t="str">
        <f>HYPERLINK("https://db.cngb.org/search/sample/CNS0047762/","CNS0047762")</f>
        <v>CNS0047762</v>
      </c>
      <c r="C218" s="11" t="str">
        <f>HYPERLINK("ftp://ftp.cngb.org/pub/CNSA/data2/CNP0000335/CNS0047762/CNX0036496/","S212 FQ")</f>
        <v>S212 FQ</v>
      </c>
      <c r="D218" s="11" t="str">
        <f>HYPERLINK("ftp://ftp.cngb.org/pub/CNSA/data2/CNP0000335/CNS0047762/CNX0116057/CNR0138437/","S212 BAM")</f>
        <v>S212 BAM</v>
      </c>
      <c r="E218" s="3" t="s">
        <v>211</v>
      </c>
      <c r="F218" s="9" t="str">
        <f>HYPERLINK("https://dx.doi.org/10.18730/JE14Q","10.18730/JE14Q")</f>
        <v>10.18730/JE14Q</v>
      </c>
      <c r="G218" s="9" t="str">
        <f>HYPERLINK("http://cgngenis.wur.nl/AccessionDetails.aspx?acnumber=CGN14260","CGN14260")</f>
        <v>CGN14260</v>
      </c>
      <c r="H218" s="9" t="str">
        <f>HYPERLINK("https://dx.doi.org/10.18730/1CSX5","10.18730/1CSX5")</f>
        <v>10.18730/1CSX5</v>
      </c>
    </row>
    <row r="219" spans="1:8" x14ac:dyDescent="0.35">
      <c r="A219" s="2" t="s">
        <v>657</v>
      </c>
      <c r="B219" s="7" t="str">
        <f>HYPERLINK("https://db.cngb.org/search/sample/CNS0047654/","CNS0047654")</f>
        <v>CNS0047654</v>
      </c>
      <c r="C219" s="11" t="str">
        <f>HYPERLINK("ftp://ftp.cngb.org/pub/CNSA/data2/CNP0000335/CNS0047654/CNX0036295/","S213 FQ")</f>
        <v>S213 FQ</v>
      </c>
      <c r="D219" s="11" t="str">
        <f>HYPERLINK("ftp://ftp.cngb.org/pub/CNSA/data2/CNP0000335/CNS0047654/CNX0116058/CNR0138438/","S213 BAM")</f>
        <v>S213 BAM</v>
      </c>
      <c r="E219" s="3" t="s">
        <v>212</v>
      </c>
      <c r="F219" s="9" t="str">
        <f>HYPERLINK("https://dx.doi.org/10.18730/JE15R","10.18730/JE15R")</f>
        <v>10.18730/JE15R</v>
      </c>
      <c r="G219" s="9" t="str">
        <f>HYPERLINK("http://cgngenis.wur.nl/AccessionDetails.aspx?acnumber=CGN14263","CGN14263")</f>
        <v>CGN14263</v>
      </c>
      <c r="H219" s="9" t="str">
        <f>HYPERLINK("https://dx.doi.org/10.18730/1CT08","10.18730/1CT08")</f>
        <v>10.18730/1CT08</v>
      </c>
    </row>
    <row r="220" spans="1:8" x14ac:dyDescent="0.35">
      <c r="A220" s="2" t="s">
        <v>658</v>
      </c>
      <c r="B220" s="7" t="str">
        <f>HYPERLINK("https://db.cngb.org/search/sample/CNS0047823/","CNS0047823")</f>
        <v>CNS0047823</v>
      </c>
      <c r="C220" s="11" t="str">
        <f>HYPERLINK("ftp://ftp.cngb.org/pub/CNSA/data2/CNP0000335/CNS0047823/CNX0036296/","S214 FQ")</f>
        <v>S214 FQ</v>
      </c>
      <c r="D220" s="11" t="str">
        <f>HYPERLINK("ftp://ftp.cngb.org/pub/CNSA/data2/CNP0000335/CNS0047823/CNX0116059/CNR0138439/","S214 BAM")</f>
        <v>S214 BAM</v>
      </c>
      <c r="E220" s="3" t="s">
        <v>213</v>
      </c>
      <c r="F220" s="9" t="str">
        <f>HYPERLINK("https://dx.doi.org/10.18730/JE16S","10.18730/JE16S")</f>
        <v>10.18730/JE16S</v>
      </c>
      <c r="G220" s="9" t="str">
        <f>HYPERLINK("http://cgngenis.wur.nl/AccessionDetails.aspx?acnumber=CGN14270","CGN14270")</f>
        <v>CGN14270</v>
      </c>
      <c r="H220" s="9" t="str">
        <f>HYPERLINK("https://dx.doi.org/10.18730/1CT7F","10.18730/1CT7F")</f>
        <v>10.18730/1CT7F</v>
      </c>
    </row>
    <row r="221" spans="1:8" x14ac:dyDescent="0.35">
      <c r="A221" s="2" t="s">
        <v>659</v>
      </c>
      <c r="B221" s="7" t="str">
        <f>HYPERLINK("https://db.cngb.org/search/sample/CNS0047653/","CNS0047653")</f>
        <v>CNS0047653</v>
      </c>
      <c r="C221" s="11" t="str">
        <f>HYPERLINK("ftp://ftp.cngb.org/pub/CNSA/data2/CNP0000335/CNS0047653/CNX0036297/","S215 FQ")</f>
        <v>S215 FQ</v>
      </c>
      <c r="D221" s="11" t="str">
        <f>HYPERLINK("ftp://ftp.cngb.org/pub/CNSA/data2/CNP0000335/CNS0047653/CNX0116060/CNR0138440/","S215 BAM")</f>
        <v>S215 BAM</v>
      </c>
      <c r="E221" s="3" t="s">
        <v>214</v>
      </c>
      <c r="F221" s="9" t="str">
        <f>HYPERLINK("https://dx.doi.org/10.18730/JE17T","10.18730/JE17T")</f>
        <v>10.18730/JE17T</v>
      </c>
      <c r="G221" s="9" t="str">
        <f>HYPERLINK("http://cgngenis.wur.nl/AccessionDetails.aspx?acnumber=CGN14272","CGN14272")</f>
        <v>CGN14272</v>
      </c>
      <c r="H221" s="9" t="str">
        <f>HYPERLINK("https://dx.doi.org/10.18730/1CT9H","10.18730/1CT9H")</f>
        <v>10.18730/1CT9H</v>
      </c>
    </row>
    <row r="222" spans="1:8" x14ac:dyDescent="0.35">
      <c r="A222" s="2" t="s">
        <v>660</v>
      </c>
      <c r="B222" s="7" t="str">
        <f>HYPERLINK("https://db.cngb.org/search/sample/CNS0047840/","CNS0047840")</f>
        <v>CNS0047840</v>
      </c>
      <c r="C222" s="11" t="str">
        <f>HYPERLINK("ftp://ftp.cngb.org/pub/CNSA/data2/CNP0000335/CNS0047840/CNX0036298/","S216 FQ")</f>
        <v>S216 FQ</v>
      </c>
      <c r="D222" s="11" t="str">
        <f>HYPERLINK("ftp://ftp.cngb.org/pub/CNSA/data2/CNP0000335/CNS0047840/CNX0116061/CNR0138441/","S216 BAM")</f>
        <v>S216 BAM</v>
      </c>
      <c r="E222" s="3" t="s">
        <v>215</v>
      </c>
      <c r="F222" s="9" t="str">
        <f>HYPERLINK("https://dx.doi.org/10.18730/JE18V","10.18730/JE18V")</f>
        <v>10.18730/JE18V</v>
      </c>
      <c r="G222" s="9" t="str">
        <f>HYPERLINK("http://cgngenis.wur.nl/AccessionDetails.aspx?acnumber=CGN14275","CGN14275")</f>
        <v>CGN14275</v>
      </c>
      <c r="H222" s="9" t="str">
        <f>HYPERLINK("https://dx.doi.org/10.18730/1CTCM","10.18730/1CTCM")</f>
        <v>10.18730/1CTCM</v>
      </c>
    </row>
    <row r="223" spans="1:8" x14ac:dyDescent="0.35">
      <c r="A223" s="2" t="s">
        <v>661</v>
      </c>
      <c r="B223" s="7" t="str">
        <f>HYPERLINK("https://db.cngb.org/search/sample/CNS0047862/","CNS0047862")</f>
        <v>CNS0047862</v>
      </c>
      <c r="C223" s="11" t="str">
        <f>HYPERLINK("ftp://ftp.cngb.org/pub/CNSA/data2/CNP0000335/CNS0047862/CNX0036299/","S217 FQ")</f>
        <v>S217 FQ</v>
      </c>
      <c r="D223" s="11" t="str">
        <f>HYPERLINK("ftp://ftp.cngb.org/pub/CNSA/data2/CNP0000335/CNS0047862/CNX0116062/CNR0138442/","S217 BAM")</f>
        <v>S217 BAM</v>
      </c>
      <c r="E223" s="3" t="s">
        <v>216</v>
      </c>
      <c r="F223" s="9" t="str">
        <f>HYPERLINK("https://dx.doi.org/10.18730/JE19W","10.18730/JE19W")</f>
        <v>10.18730/JE19W</v>
      </c>
      <c r="G223" s="9" t="str">
        <f>HYPERLINK("http://cgngenis.wur.nl/AccessionDetails.aspx?acnumber=CGN14279","CGN14279")</f>
        <v>CGN14279</v>
      </c>
      <c r="H223" s="9" t="str">
        <f>HYPERLINK("https://dx.doi.org/10.18730/1CTGR","10.18730/1CTGR")</f>
        <v>10.18730/1CTGR</v>
      </c>
    </row>
    <row r="224" spans="1:8" x14ac:dyDescent="0.35">
      <c r="A224" s="2" t="s">
        <v>662</v>
      </c>
      <c r="B224" s="7" t="str">
        <f>HYPERLINK("https://db.cngb.org/search/sample/CNS0047642/","CNS0047642")</f>
        <v>CNS0047642</v>
      </c>
      <c r="C224" s="11" t="str">
        <f>HYPERLINK("ftp://ftp.cngb.org/pub/CNSA/data2/CNP0000335/CNS0047642/CNX0036300/","S218 FQ")</f>
        <v>S218 FQ</v>
      </c>
      <c r="D224" s="11" t="str">
        <f>HYPERLINK("ftp://ftp.cngb.org/pub/CNSA/data2/CNP0000335/CNS0047642/CNX0116063/CNR0138443/","S218 BAM")</f>
        <v>S218 BAM</v>
      </c>
      <c r="E224" s="3" t="s">
        <v>217</v>
      </c>
      <c r="F224" s="9" t="str">
        <f>HYPERLINK("https://dx.doi.org/10.18730/JE1AX","10.18730/JE1AX")</f>
        <v>10.18730/JE1AX</v>
      </c>
      <c r="G224" s="9" t="str">
        <f>HYPERLINK("http://cgngenis.wur.nl/AccessionDetails.aspx?acnumber=CGN14280","CGN14280")</f>
        <v>CGN14280</v>
      </c>
      <c r="H224" s="9" t="str">
        <f>HYPERLINK("https://dx.doi.org/10.18730/1CTHS","10.18730/1CTHS")</f>
        <v>10.18730/1CTHS</v>
      </c>
    </row>
    <row r="225" spans="1:8" x14ac:dyDescent="0.35">
      <c r="A225" s="2" t="s">
        <v>663</v>
      </c>
      <c r="B225" s="7" t="str">
        <f>HYPERLINK("https://db.cngb.org/search/sample/CNS0047755/","CNS0047755")</f>
        <v>CNS0047755</v>
      </c>
      <c r="C225" s="11" t="str">
        <f>HYPERLINK("ftp://ftp.cngb.org/pub/CNSA/data2/CNP0000335/CNS0047755/CNX0036497/","S219 FQ")</f>
        <v>S219 FQ</v>
      </c>
      <c r="D225" s="11" t="str">
        <f>HYPERLINK("ftp://ftp.cngb.org/pub/CNSA/data2/CNP0000335/CNS0047755/CNX0116064/CNR0138444/","S219 BAM")</f>
        <v>S219 BAM</v>
      </c>
      <c r="E225" s="3" t="s">
        <v>218</v>
      </c>
      <c r="F225" s="9" t="str">
        <f>HYPERLINK("https://dx.doi.org/10.18730/JE1BY","10.18730/JE1BY")</f>
        <v>10.18730/JE1BY</v>
      </c>
      <c r="G225" s="9" t="str">
        <f>HYPERLINK("http://cgngenis.wur.nl/AccessionDetails.aspx?acnumber=CGN14296","CGN14296")</f>
        <v>CGN14296</v>
      </c>
      <c r="H225" s="9" t="str">
        <f>HYPERLINK("https://dx.doi.org/10.18730/1CWVS","10.18730/1CWVS")</f>
        <v>10.18730/1CWVS</v>
      </c>
    </row>
    <row r="226" spans="1:8" x14ac:dyDescent="0.35">
      <c r="A226" s="2" t="s">
        <v>664</v>
      </c>
      <c r="B226" s="7" t="str">
        <f>HYPERLINK("https://db.cngb.org/search/sample/CNS0047604/","CNS0047604")</f>
        <v>CNS0047604</v>
      </c>
      <c r="C226" s="11" t="str">
        <f>HYPERLINK("ftp://ftp.cngb.org/pub/CNSA/data2/CNP0000335/CNS0047604/CNX0036301/","S220 FQ")</f>
        <v>S220 FQ</v>
      </c>
      <c r="D226" s="11" t="str">
        <f>HYPERLINK("ftp://ftp.cngb.org/pub/CNSA/data2/CNP0000335/CNS0047604/CNX0116065/CNR0138445/","S220 BAM")</f>
        <v>S220 BAM</v>
      </c>
      <c r="E226" s="3" t="s">
        <v>219</v>
      </c>
      <c r="F226" s="9" t="str">
        <f>HYPERLINK("https://dx.doi.org/10.18730/JE1CZ","10.18730/JE1CZ")</f>
        <v>10.18730/JE1CZ</v>
      </c>
      <c r="G226" s="9" t="str">
        <f>HYPERLINK("http://cgngenis.wur.nl/AccessionDetails.aspx?acnumber=CGN14311","CGN14311")</f>
        <v>CGN14311</v>
      </c>
      <c r="H226" s="9" t="str">
        <f>HYPERLINK("https://dx.doi.org/10.18730/1DHEJ","10.18730/1DHEJ")</f>
        <v>10.18730/1DHEJ</v>
      </c>
    </row>
    <row r="227" spans="1:8" x14ac:dyDescent="0.35">
      <c r="A227" s="2" t="s">
        <v>665</v>
      </c>
      <c r="B227" s="7" t="str">
        <f>HYPERLINK("https://db.cngb.org/search/sample/CNS0047750/","CNS0047750")</f>
        <v>CNS0047750</v>
      </c>
      <c r="C227" s="11" t="str">
        <f>HYPERLINK("ftp://ftp.cngb.org/pub/CNSA/data2/CNP0000335/CNS0047750/CNX0036302/","S221 FQ")</f>
        <v>S221 FQ</v>
      </c>
      <c r="D227" s="11" t="str">
        <f>HYPERLINK("ftp://ftp.cngb.org/pub/CNSA/data2/CNP0000335/CNS0047750/CNX0116066/CNR0138446/","S221 BAM")</f>
        <v>S221 BAM</v>
      </c>
      <c r="E227" s="3" t="s">
        <v>220</v>
      </c>
      <c r="F227" s="9" t="str">
        <f>HYPERLINK("https://dx.doi.org/10.18730/JE1D*","10.18730/JE1D*")</f>
        <v>10.18730/JE1D*</v>
      </c>
      <c r="G227" s="9" t="str">
        <f>HYPERLINK("http://cgngenis.wur.nl/AccessionDetails.aspx?acnumber=CGN14313","CGN14313")</f>
        <v>CGN14313</v>
      </c>
      <c r="H227" s="9" t="str">
        <f>HYPERLINK("https://dx.doi.org/10.18730/1DHMR","10.18730/1DHMR")</f>
        <v>10.18730/1DHMR</v>
      </c>
    </row>
    <row r="228" spans="1:8" x14ac:dyDescent="0.35">
      <c r="A228" s="2" t="s">
        <v>666</v>
      </c>
      <c r="B228" s="7" t="str">
        <f>HYPERLINK("https://db.cngb.org/search/sample/CNS0047746/","CNS0047746")</f>
        <v>CNS0047746</v>
      </c>
      <c r="C228" s="11" t="str">
        <f>HYPERLINK("ftp://ftp.cngb.org/pub/CNSA/data2/CNP0000335/CNS0047746/CNX0036303/","S222 FQ")</f>
        <v>S222 FQ</v>
      </c>
      <c r="D228" s="11" t="str">
        <f>HYPERLINK("ftp://ftp.cngb.org/pub/CNSA/data2/CNP0000335/CNS0047746/CNX0116067/CNR0138447/","S222 BAM")</f>
        <v>S222 BAM</v>
      </c>
      <c r="E228" s="3" t="s">
        <v>221</v>
      </c>
      <c r="F228" s="9" t="str">
        <f>HYPERLINK("https://dx.doi.org/10.18730/JE1E~","10.18730/JE1E~")</f>
        <v>10.18730/JE1E~</v>
      </c>
      <c r="G228" s="9" t="str">
        <f>HYPERLINK("http://cgngenis.wur.nl/AccessionDetails.aspx?acnumber=CGN15672","CGN15672")</f>
        <v>CGN15672</v>
      </c>
      <c r="H228" s="9" t="str">
        <f>HYPERLINK("https://dx.doi.org/10.18730/1DHQV","10.18730/1DHQV")</f>
        <v>10.18730/1DHQV</v>
      </c>
    </row>
    <row r="229" spans="1:8" x14ac:dyDescent="0.35">
      <c r="A229" s="2" t="s">
        <v>667</v>
      </c>
      <c r="B229" s="7" t="str">
        <f>HYPERLINK("https://db.cngb.org/search/sample/CNS0047615/","CNS0047615")</f>
        <v>CNS0047615</v>
      </c>
      <c r="C229" s="11" t="str">
        <f>HYPERLINK("ftp://ftp.cngb.org/pub/CNSA/data2/CNP0000335/CNS0047615/CNX0036304/","S223 FQ")</f>
        <v>S223 FQ</v>
      </c>
      <c r="D229" s="11" t="str">
        <f>HYPERLINK("ftp://ftp.cngb.org/pub/CNSA/data2/CNP0000335/CNS0047615/CNX0116068/CNR0138448/","S223 BAM")</f>
        <v>S223 BAM</v>
      </c>
      <c r="E229" s="3" t="s">
        <v>222</v>
      </c>
      <c r="F229" s="9" t="str">
        <f>HYPERLINK("https://dx.doi.org/10.18730/JE1F$","10.18730/JE1F$")</f>
        <v>10.18730/JE1F$</v>
      </c>
      <c r="G229" s="9" t="str">
        <f>HYPERLINK("http://cgngenis.wur.nl/AccessionDetails.aspx?acnumber=CGN15673","CGN15673")</f>
        <v>CGN15673</v>
      </c>
      <c r="H229" s="9" t="str">
        <f>HYPERLINK("https://dx.doi.org/10.18730/1DHSX","10.18730/1DHSX")</f>
        <v>10.18730/1DHSX</v>
      </c>
    </row>
    <row r="230" spans="1:8" x14ac:dyDescent="0.35">
      <c r="A230" s="2" t="s">
        <v>668</v>
      </c>
      <c r="B230" s="7" t="str">
        <f>HYPERLINK("https://db.cngb.org/search/sample/CNS0047789/","CNS0047789")</f>
        <v>CNS0047789</v>
      </c>
      <c r="C230" s="11" t="str">
        <f>HYPERLINK("ftp://ftp.cngb.org/pub/CNSA/data2/CNP0000335/CNS0047789/CNX0036305/","S224 FQ")</f>
        <v>S224 FQ</v>
      </c>
      <c r="D230" s="11" t="str">
        <f>HYPERLINK("ftp://ftp.cngb.org/pub/CNSA/data2/CNP0000335/CNS0047789/CNX0116069/CNR0138449/","S224 BAM")</f>
        <v>S224 BAM</v>
      </c>
      <c r="E230" s="3" t="s">
        <v>223</v>
      </c>
      <c r="F230" s="9" t="str">
        <f>HYPERLINK("https://dx.doi.org/10.18730/JE1G=","10.18730/JE1G=")</f>
        <v>10.18730/JE1G=</v>
      </c>
      <c r="G230" s="9" t="str">
        <f>HYPERLINK("http://cgngenis.wur.nl/AccessionDetails.aspx?acnumber=CGN15675","CGN15675")</f>
        <v>CGN15675</v>
      </c>
      <c r="H230" s="9" t="str">
        <f>HYPERLINK("https://dx.doi.org/10.18730/1DHX~","10.18730/1DHX~")</f>
        <v>10.18730/1DHX~</v>
      </c>
    </row>
    <row r="231" spans="1:8" x14ac:dyDescent="0.35">
      <c r="A231" s="2" t="s">
        <v>669</v>
      </c>
      <c r="B231" s="7" t="str">
        <f>HYPERLINK("https://db.cngb.org/search/sample/CNS0047554/","CNS0047554")</f>
        <v>CNS0047554</v>
      </c>
      <c r="C231" s="11" t="str">
        <f>HYPERLINK("ftp://ftp.cngb.org/pub/CNSA/data2/CNP0000335/CNS0047554/CNX0036306/","S225 FQ")</f>
        <v>S225 FQ</v>
      </c>
      <c r="D231" s="11" t="str">
        <f>HYPERLINK("ftp://ftp.cngb.org/pub/CNSA/data2/CNP0000335/CNS0047554/CNX0116070/CNR0138450/","S225 BAM")</f>
        <v>S225 BAM</v>
      </c>
      <c r="E231" s="3" t="s">
        <v>224</v>
      </c>
      <c r="F231" s="9" t="str">
        <f>HYPERLINK("https://dx.doi.org/10.18730/JE1HU","10.18730/JE1HU")</f>
        <v>10.18730/JE1HU</v>
      </c>
      <c r="G231" s="9" t="str">
        <f>HYPERLINK("http://cgngenis.wur.nl/AccessionDetails.aspx?acnumber=CGN15678","CGN15678")</f>
        <v>CGN15678</v>
      </c>
      <c r="H231" s="9" t="str">
        <f>HYPERLINK("https://dx.doi.org/10.18730/1DJ43","10.18730/1DJ43")</f>
        <v>10.18730/1DJ43</v>
      </c>
    </row>
    <row r="232" spans="1:8" x14ac:dyDescent="0.35">
      <c r="A232" s="2" t="s">
        <v>670</v>
      </c>
      <c r="B232" s="7" t="str">
        <f>HYPERLINK("https://db.cngb.org/search/sample/CNS0047936/","CNS0047936")</f>
        <v>CNS0047936</v>
      </c>
      <c r="C232" s="11" t="str">
        <f>HYPERLINK("ftp://ftp.cngb.org/pub/CNSA/data2/CNP0000335/CNS0047936/CNX0036307/","S226 FQ")</f>
        <v>S226 FQ</v>
      </c>
      <c r="D232" s="11" t="str">
        <f>HYPERLINK("ftp://ftp.cngb.org/pub/CNSA/data2/CNP0000335/CNS0047936/CNX0116071/CNR0138451/","S226 BAM")</f>
        <v>S226 BAM</v>
      </c>
      <c r="E232" s="3" t="s">
        <v>225</v>
      </c>
      <c r="F232" s="9" t="str">
        <f>HYPERLINK("https://dx.doi.org/10.18730/JE1J0","10.18730/JE1J0")</f>
        <v>10.18730/JE1J0</v>
      </c>
      <c r="G232" s="9" t="str">
        <f>HYPERLINK("http://cgngenis.wur.nl/AccessionDetails.aspx?acnumber=CGN15685","CGN15685")</f>
        <v>CGN15685</v>
      </c>
      <c r="H232" s="9" t="str">
        <f>HYPERLINK("https://dx.doi.org/10.18730/1E0HM","10.18730/1E0HM")</f>
        <v>10.18730/1E0HM</v>
      </c>
    </row>
    <row r="233" spans="1:8" x14ac:dyDescent="0.35">
      <c r="A233" s="2" t="s">
        <v>671</v>
      </c>
      <c r="B233" s="7" t="str">
        <f>HYPERLINK("https://db.cngb.org/search/sample/CNS0047661/","CNS0047661")</f>
        <v>CNS0047661</v>
      </c>
      <c r="C233" s="11" t="str">
        <f>HYPERLINK("ftp://ftp.cngb.org/pub/CNSA/data2/CNP0000335/CNS0047661/CNX0036308/","S227 FQ")</f>
        <v>S227 FQ</v>
      </c>
      <c r="D233" s="11" t="str">
        <f>HYPERLINK("ftp://ftp.cngb.org/pub/CNSA/data2/CNP0000335/CNS0047661/CNX0116072/CNR0138452/","S227 BAM")</f>
        <v>S227 BAM</v>
      </c>
      <c r="E233" s="3" t="s">
        <v>226</v>
      </c>
      <c r="F233" s="9" t="str">
        <f>HYPERLINK("https://dx.doi.org/10.18730/JE1K1","10.18730/JE1K1")</f>
        <v>10.18730/JE1K1</v>
      </c>
      <c r="G233" s="9" t="str">
        <f>HYPERLINK("http://cgngenis.wur.nl/AccessionDetails.aspx?acnumber=CGN15687","CGN15687")</f>
        <v>CGN15687</v>
      </c>
      <c r="H233" s="9" t="str">
        <f>HYPERLINK("https://dx.doi.org/10.18730/1E0KP","10.18730/1E0KP")</f>
        <v>10.18730/1E0KP</v>
      </c>
    </row>
    <row r="234" spans="1:8" x14ac:dyDescent="0.35">
      <c r="A234" s="2" t="s">
        <v>672</v>
      </c>
      <c r="B234" s="7" t="str">
        <f>HYPERLINK("https://db.cngb.org/search/sample/CNS0047512/","CNS0047512")</f>
        <v>CNS0047512</v>
      </c>
      <c r="C234" s="11" t="str">
        <f>HYPERLINK("ftp://ftp.cngb.org/pub/CNSA/data2/CNP0000335/CNS0047512/CNX0036309/","S228 FQ")</f>
        <v>S228 FQ</v>
      </c>
      <c r="D234" s="11" t="str">
        <f>HYPERLINK("ftp://ftp.cngb.org/pub/CNSA/data2/CNP0000335/CNS0047512/CNX0116073/CNR0138453/","S228 BAM")</f>
        <v>S228 BAM</v>
      </c>
      <c r="E234" s="3" t="s">
        <v>227</v>
      </c>
      <c r="F234" s="9" t="str">
        <f>HYPERLINK("https://dx.doi.org/10.18730/JE1M2","10.18730/JE1M2")</f>
        <v>10.18730/JE1M2</v>
      </c>
      <c r="G234" s="9" t="str">
        <f>HYPERLINK("http://cgngenis.wur.nl/AccessionDetails.aspx?acnumber=CGN15688","CGN15688")</f>
        <v>CGN15688</v>
      </c>
      <c r="H234" s="9" t="str">
        <f>HYPERLINK("https://dx.doi.org/10.18730/1E0MQ","10.18730/1E0MQ")</f>
        <v>10.18730/1E0MQ</v>
      </c>
    </row>
    <row r="235" spans="1:8" x14ac:dyDescent="0.35">
      <c r="A235" s="2" t="s">
        <v>673</v>
      </c>
      <c r="B235" s="7" t="str">
        <f>HYPERLINK("https://db.cngb.org/search/sample/CNS0047739/","CNS0047739")</f>
        <v>CNS0047739</v>
      </c>
      <c r="C235" s="11" t="str">
        <f>HYPERLINK("ftp://ftp.cngb.org/pub/CNSA/data2/CNP0000335/CNS0047739/CNX0036310/","S229 FQ")</f>
        <v>S229 FQ</v>
      </c>
      <c r="D235" s="11" t="str">
        <f>HYPERLINK("ftp://ftp.cngb.org/pub/CNSA/data2/CNP0000335/CNS0047739/CNX0116074/CNR0138454/","S229 BAM")</f>
        <v>S229 BAM</v>
      </c>
      <c r="E235" s="3" t="s">
        <v>228</v>
      </c>
      <c r="F235" s="9" t="str">
        <f>HYPERLINK("https://dx.doi.org/10.18730/JE1N3","10.18730/JE1N3")</f>
        <v>10.18730/JE1N3</v>
      </c>
      <c r="G235" s="9" t="str">
        <f>HYPERLINK("http://cgngenis.wur.nl/AccessionDetails.aspx?acnumber=CGN15689","CGN15689")</f>
        <v>CGN15689</v>
      </c>
      <c r="H235" s="9" t="str">
        <f>HYPERLINK("https://dx.doi.org/10.18730/1E0NR","10.18730/1E0NR")</f>
        <v>10.18730/1E0NR</v>
      </c>
    </row>
    <row r="236" spans="1:8" x14ac:dyDescent="0.35">
      <c r="A236" s="2" t="s">
        <v>674</v>
      </c>
      <c r="B236" s="7" t="str">
        <f>HYPERLINK("https://db.cngb.org/search/sample/CNS0047876/","CNS0047876")</f>
        <v>CNS0047876</v>
      </c>
      <c r="C236" s="11" t="str">
        <f>HYPERLINK("ftp://ftp.cngb.org/pub/CNSA/data2/CNP0000335/CNS0047876/CNX0036311/","S230 FQ")</f>
        <v>S230 FQ</v>
      </c>
      <c r="D236" s="11" t="str">
        <f>HYPERLINK("ftp://ftp.cngb.org/pub/CNSA/data2/CNP0000335/CNS0047876/CNX0116075/CNR0138455/","S230 BAM")</f>
        <v>S230 BAM</v>
      </c>
      <c r="E236" s="3" t="s">
        <v>229</v>
      </c>
      <c r="F236" s="9" t="str">
        <f>HYPERLINK("https://dx.doi.org/10.18730/JE1P4","10.18730/JE1P4")</f>
        <v>10.18730/JE1P4</v>
      </c>
      <c r="G236" s="9" t="str">
        <f>HYPERLINK("http://cgngenis.wur.nl/AccessionDetails.aspx?acnumber=CGN15691","CGN15691")</f>
        <v>CGN15691</v>
      </c>
      <c r="H236" s="9" t="str">
        <f>HYPERLINK("https://dx.doi.org/10.18730/1E0QT","10.18730/1E0QT")</f>
        <v>10.18730/1E0QT</v>
      </c>
    </row>
    <row r="237" spans="1:8" x14ac:dyDescent="0.35">
      <c r="A237" s="2" t="s">
        <v>675</v>
      </c>
      <c r="B237" s="7" t="str">
        <f>HYPERLINK("https://db.cngb.org/search/sample/CNS0047798/","CNS0047798")</f>
        <v>CNS0047798</v>
      </c>
      <c r="C237" s="11" t="str">
        <f>HYPERLINK("ftp://ftp.cngb.org/pub/CNSA/data2/CNP0000335/CNS0047798/CNX0036312/","S231 FQ")</f>
        <v>S231 FQ</v>
      </c>
      <c r="D237" s="11" t="str">
        <f>HYPERLINK("ftp://ftp.cngb.org/pub/CNSA/data2/CNP0000335/CNS0047798/CNX0116076/CNR0138456/","S231 BAM")</f>
        <v>S231 BAM</v>
      </c>
      <c r="E237" s="3" t="s">
        <v>230</v>
      </c>
      <c r="F237" s="9" t="str">
        <f>HYPERLINK("https://dx.doi.org/10.18730/JE1Q5","10.18730/JE1Q5")</f>
        <v>10.18730/JE1Q5</v>
      </c>
      <c r="G237" s="9" t="str">
        <f>HYPERLINK("http://cgngenis.wur.nl/AccessionDetails.aspx?acnumber=CGN15694","CGN15694")</f>
        <v>CGN15694</v>
      </c>
      <c r="H237" s="9" t="str">
        <f>HYPERLINK("https://dx.doi.org/10.18730/1E0TX","10.18730/1E0TX")</f>
        <v>10.18730/1E0TX</v>
      </c>
    </row>
    <row r="238" spans="1:8" x14ac:dyDescent="0.35">
      <c r="A238" s="2" t="s">
        <v>676</v>
      </c>
      <c r="B238" s="7" t="str">
        <f>HYPERLINK("https://db.cngb.org/search/sample/CNS0047911/","CNS0047911")</f>
        <v>CNS0047911</v>
      </c>
      <c r="C238" s="11" t="str">
        <f>HYPERLINK("ftp://ftp.cngb.org/pub/CNSA/data2/CNP0000335/CNS0047911/CNX0036313/","S232 FQ")</f>
        <v>S232 FQ</v>
      </c>
      <c r="D238" s="11" t="str">
        <f>HYPERLINK("ftp://ftp.cngb.org/pub/CNSA/data2/CNP0000335/CNS0047911/CNX0116077/CNR0138457/","S232 BAM")</f>
        <v>S232 BAM</v>
      </c>
      <c r="E238" s="3" t="s">
        <v>231</v>
      </c>
      <c r="F238" s="9" t="str">
        <f>HYPERLINK("https://dx.doi.org/10.18730/JE1R6","10.18730/JE1R6")</f>
        <v>10.18730/JE1R6</v>
      </c>
      <c r="G238" s="9" t="str">
        <f>HYPERLINK("http://cgngenis.wur.nl/AccessionDetails.aspx?acnumber=CGN15696","CGN15696")</f>
        <v>CGN15696</v>
      </c>
      <c r="H238" s="9" t="str">
        <f>HYPERLINK("https://dx.doi.org/10.18730/1E0WZ","10.18730/1E0WZ")</f>
        <v>10.18730/1E0WZ</v>
      </c>
    </row>
    <row r="239" spans="1:8" x14ac:dyDescent="0.35">
      <c r="A239" s="2" t="s">
        <v>677</v>
      </c>
      <c r="B239" s="7" t="str">
        <f>HYPERLINK("https://db.cngb.org/search/sample/CNS0047905/","CNS0047905")</f>
        <v>CNS0047905</v>
      </c>
      <c r="C239" s="11" t="str">
        <f>HYPERLINK("ftp://ftp.cngb.org/pub/CNSA/data2/CNP0000335/CNS0047905/CNX0036314/","S233 FQ")</f>
        <v>S233 FQ</v>
      </c>
      <c r="D239" s="11" t="str">
        <f>HYPERLINK("ftp://ftp.cngb.org/pub/CNSA/data2/CNP0000335/CNS0047905/CNX0116078/CNR0138458/","S233 BAM")</f>
        <v>S233 BAM</v>
      </c>
      <c r="E239" s="3" t="s">
        <v>232</v>
      </c>
      <c r="F239" s="9" t="str">
        <f>HYPERLINK("https://dx.doi.org/10.18730/JE1S7","10.18730/JE1S7")</f>
        <v>10.18730/JE1S7</v>
      </c>
      <c r="G239" s="9" t="str">
        <f>HYPERLINK("http://cgngenis.wur.nl/AccessionDetails.aspx?acnumber=CGN15700","CGN15700")</f>
        <v>CGN15700</v>
      </c>
      <c r="H239" s="9" t="str">
        <f>HYPERLINK("https://dx.doi.org/10.18730/1E10=","10.18730/1E10=")</f>
        <v>10.18730/1E10=</v>
      </c>
    </row>
    <row r="240" spans="1:8" x14ac:dyDescent="0.35">
      <c r="A240" s="2" t="s">
        <v>678</v>
      </c>
      <c r="B240" s="7" t="str">
        <f>HYPERLINK("https://db.cngb.org/search/sample/CNS0047592/","CNS0047592")</f>
        <v>CNS0047592</v>
      </c>
      <c r="C240" s="11" t="str">
        <f>HYPERLINK("ftp://ftp.cngb.org/pub/CNSA/data2/CNP0000335/CNS0047592/CNX0036315/","S234 FQ")</f>
        <v>S234 FQ</v>
      </c>
      <c r="D240" s="11" t="str">
        <f>HYPERLINK("ftp://ftp.cngb.org/pub/CNSA/data2/CNP0000335/CNS0047592/CNX0116079/CNR0138459/","S234 BAM")</f>
        <v>S234 BAM</v>
      </c>
      <c r="E240" s="3" t="s">
        <v>233</v>
      </c>
      <c r="F240" s="9" t="str">
        <f>HYPERLINK("https://dx.doi.org/10.18730/JE1T8","10.18730/JE1T8")</f>
        <v>10.18730/JE1T8</v>
      </c>
      <c r="G240" s="9" t="str">
        <f>HYPERLINK("http://cgngenis.wur.nl/AccessionDetails.aspx?acnumber=CGN15702","CGN15702")</f>
        <v>CGN15702</v>
      </c>
      <c r="H240" s="9" t="str">
        <f>HYPERLINK("https://dx.doi.org/10.18730/1E120","10.18730/1E120")</f>
        <v>10.18730/1E120</v>
      </c>
    </row>
    <row r="241" spans="1:8" x14ac:dyDescent="0.35">
      <c r="A241" s="2" t="s">
        <v>679</v>
      </c>
      <c r="B241" s="7" t="str">
        <f>HYPERLINK("https://db.cngb.org/search/sample/CNS0047606/","CNS0047606")</f>
        <v>CNS0047606</v>
      </c>
      <c r="C241" s="11" t="str">
        <f>HYPERLINK("ftp://ftp.cngb.org/pub/CNSA/data2/CNP0000335/CNS0047606/CNX0036316/","S235 FQ")</f>
        <v>S235 FQ</v>
      </c>
      <c r="D241" s="11" t="str">
        <f>HYPERLINK("ftp://ftp.cngb.org/pub/CNSA/data2/CNP0000335/CNS0047606/CNX0116080/CNR0138460/","S235 BAM")</f>
        <v>S235 BAM</v>
      </c>
      <c r="E241" s="3" t="s">
        <v>234</v>
      </c>
      <c r="F241" s="9" t="str">
        <f>HYPERLINK("https://dx.doi.org/10.18730/JE1V9","10.18730/JE1V9")</f>
        <v>10.18730/JE1V9</v>
      </c>
      <c r="G241" s="9" t="str">
        <f>HYPERLINK("http://cgngenis.wur.nl/AccessionDetails.aspx?acnumber=CGN15706","CGN15706")</f>
        <v>CGN15706</v>
      </c>
      <c r="H241" s="9" t="str">
        <f>HYPERLINK("https://dx.doi.org/10.18730/1E3A=","10.18730/1E3A=")</f>
        <v>10.18730/1E3A=</v>
      </c>
    </row>
    <row r="242" spans="1:8" x14ac:dyDescent="0.35">
      <c r="A242" s="2" t="s">
        <v>680</v>
      </c>
      <c r="B242" s="7" t="str">
        <f>HYPERLINK("https://db.cngb.org/search/sample/CNS0047837/","CNS0047837")</f>
        <v>CNS0047837</v>
      </c>
      <c r="C242" s="11" t="str">
        <f>HYPERLINK("ftp://ftp.cngb.org/pub/CNSA/data2/CNP0000335/CNS0047837/CNX0036317/","S236 FQ")</f>
        <v>S236 FQ</v>
      </c>
      <c r="D242" s="11" t="str">
        <f>HYPERLINK("ftp://ftp.cngb.org/pub/CNSA/data2/CNP0000335/CNS0047837/CNX0116081/CNR0138461/","S236 BAM")</f>
        <v>S236 BAM</v>
      </c>
      <c r="E242" s="3" t="s">
        <v>235</v>
      </c>
      <c r="F242" s="9" t="str">
        <f>HYPERLINK("https://dx.doi.org/10.18730/JE1WA","10.18730/JE1WA")</f>
        <v>10.18730/JE1WA</v>
      </c>
      <c r="G242" s="9" t="str">
        <f>HYPERLINK("http://cgngenis.wur.nl/AccessionDetails.aspx?acnumber=CGN15709","CGN15709")</f>
        <v>CGN15709</v>
      </c>
      <c r="H242" s="9" t="str">
        <f>HYPERLINK("https://dx.doi.org/10.18730/1E3D1","10.18730/1E3D1")</f>
        <v>10.18730/1E3D1</v>
      </c>
    </row>
    <row r="243" spans="1:8" x14ac:dyDescent="0.35">
      <c r="A243" s="2" t="s">
        <v>681</v>
      </c>
      <c r="B243" s="7" t="str">
        <f>HYPERLINK("https://db.cngb.org/search/sample/CNS0047845/","CNS0047845")</f>
        <v>CNS0047845</v>
      </c>
      <c r="C243" s="11" t="str">
        <f>HYPERLINK("ftp://ftp.cngb.org/pub/CNSA/data2/CNP0000335/CNS0047845/CNX0036318/","S237 FQ")</f>
        <v>S237 FQ</v>
      </c>
      <c r="D243" s="11" t="str">
        <f>HYPERLINK("ftp://ftp.cngb.org/pub/CNSA/data2/CNP0000335/CNS0047845/CNX0116082/CNR0138462/","S237 BAM")</f>
        <v>S237 BAM</v>
      </c>
      <c r="E243" s="3" t="s">
        <v>236</v>
      </c>
      <c r="F243" s="9" t="str">
        <f>HYPERLINK("https://dx.doi.org/10.18730/JE1XB","10.18730/JE1XB")</f>
        <v>10.18730/JE1XB</v>
      </c>
      <c r="G243" s="9" t="str">
        <f>HYPERLINK("http://cgngenis.wur.nl/AccessionDetails.aspx?acnumber=CGN15712","CGN15712")</f>
        <v>CGN15712</v>
      </c>
      <c r="H243" s="9" t="str">
        <f>HYPERLINK("https://dx.doi.org/10.18730/1E3G4","10.18730/1E3G4")</f>
        <v>10.18730/1E3G4</v>
      </c>
    </row>
    <row r="244" spans="1:8" x14ac:dyDescent="0.35">
      <c r="A244" s="2" t="s">
        <v>682</v>
      </c>
      <c r="B244" s="7" t="str">
        <f>HYPERLINK("https://db.cngb.org/search/sample/CNS0047834/","CNS0047834")</f>
        <v>CNS0047834</v>
      </c>
      <c r="C244" s="11" t="str">
        <f>HYPERLINK("ftp://ftp.cngb.org/pub/CNSA/data2/CNP0000335/CNS0047834/CNX0036319/","S238 FQ")</f>
        <v>S238 FQ</v>
      </c>
      <c r="D244" s="11" t="str">
        <f>HYPERLINK("ftp://ftp.cngb.org/pub/CNSA/data2/CNP0000335/CNS0047834/CNX0116083/CNR0138463/","S238 BAM")</f>
        <v>S238 BAM</v>
      </c>
      <c r="E244" s="3" t="s">
        <v>237</v>
      </c>
      <c r="F244" s="9" t="str">
        <f>HYPERLINK("https://dx.doi.org/10.18730/S9JNW","10.18730/S9JNW")</f>
        <v>10.18730/S9JNW</v>
      </c>
      <c r="G244" s="9" t="str">
        <f>HYPERLINK("http://cgngenis.wur.nl/AccessionDetails.aspx?acnumber=CGN15713","CGN15713")</f>
        <v>CGN15713</v>
      </c>
      <c r="H244" s="9" t="str">
        <f>HYPERLINK("https://dx.doi.org/10.18730/1E3H5","10.18730/1E3H5")</f>
        <v>10.18730/1E3H5</v>
      </c>
    </row>
    <row r="245" spans="1:8" x14ac:dyDescent="0.35">
      <c r="A245" s="2" t="s">
        <v>683</v>
      </c>
      <c r="B245" s="7" t="str">
        <f>HYPERLINK("https://db.cngb.org/search/sample/CNS0047666/","CNS0047666")</f>
        <v>CNS0047666</v>
      </c>
      <c r="C245" s="11" t="str">
        <f>HYPERLINK("ftp://ftp.cngb.org/pub/CNSA/data2/CNP0000335/CNS0047666/CNX0036320/","S239 FQ")</f>
        <v>S239 FQ</v>
      </c>
      <c r="D245" s="11" t="str">
        <f>HYPERLINK("ftp://ftp.cngb.org/pub/CNSA/data2/CNP0000335/CNS0047666/CNX0116084/CNR0138464/","S239 BAM")</f>
        <v>S239 BAM</v>
      </c>
      <c r="E245" s="3" t="s">
        <v>238</v>
      </c>
      <c r="F245" s="9" t="str">
        <f>HYPERLINK("https://dx.doi.org/10.18730/JE1YC","10.18730/JE1YC")</f>
        <v>10.18730/JE1YC</v>
      </c>
      <c r="G245" s="9" t="str">
        <f>HYPERLINK("http://cgngenis.wur.nl/AccessionDetails.aspx?acnumber=CGN15722","CGN15722")</f>
        <v>CGN15722</v>
      </c>
      <c r="H245" s="9" t="str">
        <f>HYPERLINK("https://dx.doi.org/10.18730/1E3TE","10.18730/1E3TE")</f>
        <v>10.18730/1E3TE</v>
      </c>
    </row>
    <row r="246" spans="1:8" x14ac:dyDescent="0.35">
      <c r="A246" s="2" t="s">
        <v>684</v>
      </c>
      <c r="B246" s="7" t="str">
        <f>HYPERLINK("https://db.cngb.org/search/sample/CNS0047541/","CNS0047541")</f>
        <v>CNS0047541</v>
      </c>
      <c r="C246" s="11" t="str">
        <f>HYPERLINK("ftp://ftp.cngb.org/pub/CNSA/data2/CNP0000335/CNS0047541/CNX0036321/","S240 FQ")</f>
        <v>S240 FQ</v>
      </c>
      <c r="D246" s="11" t="str">
        <f>HYPERLINK("ftp://ftp.cngb.org/pub/CNSA/data2/CNP0000335/CNS0047541/CNX0116085/CNR0138465/","S240 BAM")</f>
        <v>S240 BAM</v>
      </c>
      <c r="E246" s="3" t="s">
        <v>239</v>
      </c>
      <c r="F246" s="9" t="str">
        <f>HYPERLINK("https://dx.doi.org/10.18730/JE1ZD","10.18730/JE1ZD")</f>
        <v>10.18730/JE1ZD</v>
      </c>
      <c r="G246" s="9" t="str">
        <f>HYPERLINK("http://cgngenis.wur.nl/AccessionDetails.aspx?acnumber=CGN15724","CGN15724")</f>
        <v>CGN15724</v>
      </c>
      <c r="H246" s="9" t="str">
        <f>HYPERLINK("https://dx.doi.org/10.18730/1E3WG","10.18730/1E3WG")</f>
        <v>10.18730/1E3WG</v>
      </c>
    </row>
    <row r="247" spans="1:8" x14ac:dyDescent="0.35">
      <c r="A247" s="2" t="s">
        <v>685</v>
      </c>
      <c r="B247" s="7" t="str">
        <f>HYPERLINK("https://db.cngb.org/search/sample/CNS0047675/","CNS0047675")</f>
        <v>CNS0047675</v>
      </c>
      <c r="C247" s="11" t="str">
        <f>HYPERLINK("ftp://ftp.cngb.org/pub/CNSA/data2/CNP0000335/CNS0047675/CNX0036322/","S241 FQ")</f>
        <v>S241 FQ</v>
      </c>
      <c r="D247" s="11" t="str">
        <f>HYPERLINK("ftp://ftp.cngb.org/pub/CNSA/data2/CNP0000335/CNS0047675/CNX0116086/CNR0138466/","S241 BAM")</f>
        <v>S241 BAM</v>
      </c>
      <c r="E247" s="3" t="s">
        <v>240</v>
      </c>
      <c r="F247" s="9" t="str">
        <f>HYPERLINK("https://dx.doi.org/10.18730/JE20E","10.18730/JE20E")</f>
        <v>10.18730/JE20E</v>
      </c>
      <c r="G247" s="9" t="str">
        <f>HYPERLINK("http://cgngenis.wur.nl/AccessionDetails.aspx?acnumber=CGN15728","CGN15728")</f>
        <v>CGN15728</v>
      </c>
      <c r="H247" s="9" t="str">
        <f>HYPERLINK("https://dx.doi.org/10.18730/1E40M","10.18730/1E40M")</f>
        <v>10.18730/1E40M</v>
      </c>
    </row>
    <row r="248" spans="1:8" x14ac:dyDescent="0.35">
      <c r="A248" s="2" t="s">
        <v>686</v>
      </c>
      <c r="B248" s="7" t="str">
        <f>HYPERLINK("https://db.cngb.org/search/sample/CNS0047689/","CNS0047689")</f>
        <v>CNS0047689</v>
      </c>
      <c r="C248" s="11" t="str">
        <f>HYPERLINK("ftp://ftp.cngb.org/pub/CNSA/data2/CNP0000335/CNS0047689/CNX0036323/","S242 FQ")</f>
        <v>S242 FQ</v>
      </c>
      <c r="D248" s="11" t="str">
        <f>HYPERLINK("ftp://ftp.cngb.org/pub/CNSA/data2/CNP0000335/CNS0047689/CNX0116087/CNR0138467/","S242 BAM")</f>
        <v>S242 BAM</v>
      </c>
      <c r="E248" s="3" t="s">
        <v>241</v>
      </c>
      <c r="F248" s="9" t="str">
        <f>HYPERLINK("https://dx.doi.org/10.18730/JE21F","10.18730/JE21F")</f>
        <v>10.18730/JE21F</v>
      </c>
      <c r="G248" s="9" t="str">
        <f>HYPERLINK("http://cgngenis.wur.nl/AccessionDetails.aspx?acnumber=CGN15729","CGN15729")</f>
        <v>CGN15729</v>
      </c>
      <c r="H248" s="9" t="str">
        <f>HYPERLINK("https://dx.doi.org/10.18730/1E41N","10.18730/1E41N")</f>
        <v>10.18730/1E41N</v>
      </c>
    </row>
    <row r="249" spans="1:8" x14ac:dyDescent="0.35">
      <c r="A249" s="2" t="s">
        <v>687</v>
      </c>
      <c r="B249" s="7" t="str">
        <f>HYPERLINK("https://db.cngb.org/search/sample/CNS0047858/","CNS0047858")</f>
        <v>CNS0047858</v>
      </c>
      <c r="C249" s="11" t="str">
        <f>HYPERLINK("ftp://ftp.cngb.org/pub/CNSA/data2/CNP0000335/CNS0047858/CNX0036324/","S243 FQ")</f>
        <v>S243 FQ</v>
      </c>
      <c r="D249" s="11" t="str">
        <f>HYPERLINK("ftp://ftp.cngb.org/pub/CNSA/data2/CNP0000335/CNS0047858/CNX0116088/CNR0138468/","S243 BAM")</f>
        <v>S243 BAM</v>
      </c>
      <c r="E249" s="3" t="s">
        <v>242</v>
      </c>
      <c r="F249" s="9" t="str">
        <f>HYPERLINK("https://dx.doi.org/10.18730/JE22G","10.18730/JE22G")</f>
        <v>10.18730/JE22G</v>
      </c>
      <c r="G249" s="9" t="str">
        <f>HYPERLINK("http://cgngenis.wur.nl/AccessionDetails.aspx?acnumber=CGN15730","CGN15730")</f>
        <v>CGN15730</v>
      </c>
      <c r="H249" s="9" t="str">
        <f>HYPERLINK("https://dx.doi.org/10.18730/1E42P","10.18730/1E42P")</f>
        <v>10.18730/1E42P</v>
      </c>
    </row>
    <row r="250" spans="1:8" x14ac:dyDescent="0.35">
      <c r="A250" s="2" t="s">
        <v>688</v>
      </c>
      <c r="B250" s="7" t="str">
        <f>HYPERLINK("https://db.cngb.org/search/sample/CNS0047720/","CNS0047720")</f>
        <v>CNS0047720</v>
      </c>
      <c r="C250" s="11" t="str">
        <f>HYPERLINK("ftp://ftp.cngb.org/pub/CNSA/data2/CNP0000335/CNS0047720/CNX0036325/","S244 FQ")</f>
        <v>S244 FQ</v>
      </c>
      <c r="D250" s="11" t="str">
        <f>HYPERLINK("ftp://ftp.cngb.org/pub/CNSA/data2/CNP0000335/CNS0047720/CNX0116089/CNR0138469/","S244 BAM")</f>
        <v>S244 BAM</v>
      </c>
      <c r="E250" s="3" t="s">
        <v>243</v>
      </c>
      <c r="F250" s="9" t="str">
        <f>HYPERLINK("https://dx.doi.org/10.18730/JE23H","10.18730/JE23H")</f>
        <v>10.18730/JE23H</v>
      </c>
      <c r="G250" s="9" t="str">
        <f>HYPERLINK("http://cgngenis.wur.nl/AccessionDetails.aspx?acnumber=CGN15731","CGN15731")</f>
        <v>CGN15731</v>
      </c>
      <c r="H250" s="9" t="str">
        <f>HYPERLINK("https://dx.doi.org/10.18730/1E43Q","10.18730/1E43Q")</f>
        <v>10.18730/1E43Q</v>
      </c>
    </row>
    <row r="251" spans="1:8" x14ac:dyDescent="0.35">
      <c r="A251" s="2" t="s">
        <v>689</v>
      </c>
      <c r="B251" s="7" t="str">
        <f>HYPERLINK("https://db.cngb.org/search/sample/CNS0047656/","CNS0047656")</f>
        <v>CNS0047656</v>
      </c>
      <c r="C251" s="11" t="str">
        <f>HYPERLINK("ftp://ftp.cngb.org/pub/CNSA/data2/CNP0000335/CNS0047656/CNX0036326/","S245 FQ")</f>
        <v>S245 FQ</v>
      </c>
      <c r="D251" s="11" t="str">
        <f>HYPERLINK("ftp://ftp.cngb.org/pub/CNSA/data2/CNP0000335/CNS0047656/CNX0116090/CNR0138470/","S245 BAM")</f>
        <v>S245 BAM</v>
      </c>
      <c r="E251" s="3" t="s">
        <v>244</v>
      </c>
      <c r="F251" s="9" t="str">
        <f>HYPERLINK("https://dx.doi.org/10.18730/JE24J","10.18730/JE24J")</f>
        <v>10.18730/JE24J</v>
      </c>
      <c r="G251" s="9" t="str">
        <f>HYPERLINK("http://cgngenis.wur.nl/AccessionDetails.aspx?acnumber=CGN15734","CGN15734")</f>
        <v>CGN15734</v>
      </c>
      <c r="H251" s="9" t="str">
        <f>HYPERLINK("https://dx.doi.org/10.18730/1E46T","10.18730/1E46T")</f>
        <v>10.18730/1E46T</v>
      </c>
    </row>
    <row r="252" spans="1:8" x14ac:dyDescent="0.35">
      <c r="A252" s="2" t="s">
        <v>690</v>
      </c>
      <c r="B252" s="7" t="str">
        <f>HYPERLINK("https://db.cngb.org/search/sample/CNS0047612/","CNS0047612")</f>
        <v>CNS0047612</v>
      </c>
      <c r="C252" s="11" t="str">
        <f>HYPERLINK("ftp://ftp.cngb.org/pub/CNSA/data2/CNP0000335/CNS0047612/CNX0036327/","S246 FQ")</f>
        <v>S246 FQ</v>
      </c>
      <c r="D252" s="11" t="str">
        <f>HYPERLINK("ftp://ftp.cngb.org/pub/CNSA/data2/CNP0000335/CNS0047612/CNX0116091/CNR0138471/","S246 BAM")</f>
        <v>S246 BAM</v>
      </c>
      <c r="E252" s="3" t="s">
        <v>245</v>
      </c>
      <c r="F252" s="9" t="str">
        <f>HYPERLINK("https://dx.doi.org/10.18730/JE25K","10.18730/JE25K")</f>
        <v>10.18730/JE25K</v>
      </c>
      <c r="G252" s="9" t="str">
        <f>HYPERLINK("http://cgngenis.wur.nl/AccessionDetails.aspx?acnumber=CGN15735","CGN15735")</f>
        <v>CGN15735</v>
      </c>
      <c r="H252" s="9" t="str">
        <f>HYPERLINK("https://dx.doi.org/10.18730/1E47V","10.18730/1E47V")</f>
        <v>10.18730/1E47V</v>
      </c>
    </row>
    <row r="253" spans="1:8" x14ac:dyDescent="0.35">
      <c r="A253" s="2" t="s">
        <v>691</v>
      </c>
      <c r="B253" s="7" t="str">
        <f>HYPERLINK("https://db.cngb.org/search/sample/CNS0047895/","CNS0047895")</f>
        <v>CNS0047895</v>
      </c>
      <c r="C253" s="11" t="str">
        <f>HYPERLINK("ftp://ftp.cngb.org/pub/CNSA/data2/CNP0000335/CNS0047895/CNX0036328/","S247 FQ")</f>
        <v>S247 FQ</v>
      </c>
      <c r="D253" s="11" t="str">
        <f>HYPERLINK("ftp://ftp.cngb.org/pub/CNSA/data2/CNP0000335/CNS0047895/CNX0116092/CNR0138472/","S247 BAM")</f>
        <v>S247 BAM</v>
      </c>
      <c r="E253" s="3" t="s">
        <v>246</v>
      </c>
      <c r="F253" s="9" t="str">
        <f>HYPERLINK("https://dx.doi.org/10.18730/JE26M","10.18730/JE26M")</f>
        <v>10.18730/JE26M</v>
      </c>
      <c r="G253" s="9" t="str">
        <f>HYPERLINK("http://cgngenis.wur.nl/AccessionDetails.aspx?acnumber=CGN15736","CGN15736")</f>
        <v>CGN15736</v>
      </c>
      <c r="H253" s="9" t="str">
        <f>HYPERLINK("https://dx.doi.org/10.18730/1H33X","10.18730/1H33X")</f>
        <v>10.18730/1H33X</v>
      </c>
    </row>
    <row r="254" spans="1:8" x14ac:dyDescent="0.35">
      <c r="A254" s="2" t="s">
        <v>692</v>
      </c>
      <c r="B254" s="7" t="str">
        <f>HYPERLINK("https://db.cngb.org/search/sample/CNS0047825/","CNS0047825")</f>
        <v>CNS0047825</v>
      </c>
      <c r="C254" s="11" t="str">
        <f>HYPERLINK("ftp://ftp.cngb.org/pub/CNSA/data2/CNP0000335/CNS0047825/CNX0036329/","S248 FQ")</f>
        <v>S248 FQ</v>
      </c>
      <c r="D254" s="11" t="str">
        <f>HYPERLINK("ftp://ftp.cngb.org/pub/CNSA/data2/CNP0000335/CNS0047825/CNX0116093/CNR0138473/","S248 BAM")</f>
        <v>S248 BAM</v>
      </c>
      <c r="E254" s="3" t="s">
        <v>247</v>
      </c>
      <c r="F254" s="9" t="str">
        <f>HYPERLINK("https://dx.doi.org/10.18730/JE27N","10.18730/JE27N")</f>
        <v>10.18730/JE27N</v>
      </c>
      <c r="G254" s="9" t="str">
        <f>HYPERLINK("http://cgngenis.wur.nl/AccessionDetails.aspx?acnumber=CGN15737","CGN15737")</f>
        <v>CGN15737</v>
      </c>
      <c r="H254" s="9" t="str">
        <f>HYPERLINK("https://dx.doi.org/10.18730/1H34Y","10.18730/1H34Y")</f>
        <v>10.18730/1H34Y</v>
      </c>
    </row>
    <row r="255" spans="1:8" x14ac:dyDescent="0.35">
      <c r="A255" s="2" t="s">
        <v>693</v>
      </c>
      <c r="B255" s="7" t="str">
        <f>HYPERLINK("https://db.cngb.org/search/sample/CNS0047530/","CNS0047530")</f>
        <v>CNS0047530</v>
      </c>
      <c r="C255" s="11" t="str">
        <f>HYPERLINK("ftp://ftp.cngb.org/pub/CNSA/data2/CNP0000335/CNS0047530/CNX0036330/","S249 FQ")</f>
        <v>S249 FQ</v>
      </c>
      <c r="D255" s="11" t="str">
        <f>HYPERLINK("ftp://ftp.cngb.org/pub/CNSA/data2/CNP0000335/CNS0047530/CNX0116094/CNR0138474/","S249 BAM")</f>
        <v>S249 BAM</v>
      </c>
      <c r="E255" s="3" t="s">
        <v>248</v>
      </c>
      <c r="F255" s="9" t="str">
        <f>HYPERLINK("https://dx.doi.org/10.18730/JE28P","10.18730/JE28P")</f>
        <v>10.18730/JE28P</v>
      </c>
      <c r="G255" s="9" t="str">
        <f>HYPERLINK("http://cgngenis.wur.nl/AccessionDetails.aspx?acnumber=CGN16184","CGN16184")</f>
        <v>CGN16184</v>
      </c>
      <c r="H255" s="9" t="str">
        <f>HYPERLINK("https://dx.doi.org/10.18730/1CTR*","10.18730/1CTR*")</f>
        <v>10.18730/1CTR*</v>
      </c>
    </row>
    <row r="256" spans="1:8" x14ac:dyDescent="0.35">
      <c r="A256" s="2" t="s">
        <v>694</v>
      </c>
      <c r="B256" s="7" t="str">
        <f>HYPERLINK("https://db.cngb.org/search/sample/CNS0047892/","CNS0047892")</f>
        <v>CNS0047892</v>
      </c>
      <c r="C256" s="11" t="str">
        <f>HYPERLINK("ftp://ftp.cngb.org/pub/CNSA/data2/CNP0000335/CNS0047892/CNX0036498/","S250 FQ")</f>
        <v>S250 FQ</v>
      </c>
      <c r="D256" s="11" t="str">
        <f>HYPERLINK("ftp://ftp.cngb.org/pub/CNSA/data2/CNP0000335/CNS0047892/CNX0116095/CNR0138475/","S250 BAM")</f>
        <v>S250 BAM</v>
      </c>
      <c r="E256" s="3" t="s">
        <v>249</v>
      </c>
      <c r="F256" s="9" t="str">
        <f>HYPERLINK("https://dx.doi.org/10.18730/JE29Q","10.18730/JE29Q")</f>
        <v>10.18730/JE29Q</v>
      </c>
      <c r="G256" s="9" t="str">
        <f>HYPERLINK("http://cgngenis.wur.nl/AccessionDetails.aspx?acnumber=CGN16193","CGN16193")</f>
        <v>CGN16193</v>
      </c>
      <c r="H256" s="9" t="str">
        <f>HYPERLINK("https://dx.doi.org/10.18730/1DH15","10.18730/1DH15")</f>
        <v>10.18730/1DH15</v>
      </c>
    </row>
    <row r="257" spans="1:8" x14ac:dyDescent="0.35">
      <c r="A257" s="2" t="s">
        <v>695</v>
      </c>
      <c r="B257" s="7" t="str">
        <f>HYPERLINK("https://db.cngb.org/search/sample/CNS0047517/","CNS0047517")</f>
        <v>CNS0047517</v>
      </c>
      <c r="C257" s="11" t="str">
        <f>HYPERLINK("ftp://ftp.cngb.org/pub/CNSA/data2/CNP0000335/CNS0047517/CNX0036331/","S251 FQ")</f>
        <v>S251 FQ</v>
      </c>
      <c r="D257" s="11" t="str">
        <f>HYPERLINK("ftp://ftp.cngb.org/pub/CNSA/data2/CNP0000335/CNS0047517/CNX0116096/CNR0138476/","S251 BAM")</f>
        <v>S251 BAM</v>
      </c>
      <c r="E257" s="3" t="s">
        <v>250</v>
      </c>
      <c r="F257" s="9" t="str">
        <f>HYPERLINK("https://dx.doi.org/10.18730/JE2AR","10.18730/JE2AR")</f>
        <v>10.18730/JE2AR</v>
      </c>
      <c r="G257" s="9" t="str">
        <f>HYPERLINK("http://cgngenis.wur.nl/AccessionDetails.aspx?acnumber=CGN16210","CGN16210")</f>
        <v>CGN16210</v>
      </c>
      <c r="H257" s="9" t="str">
        <f>HYPERLINK("https://dx.doi.org/10.18730/1DJKJ","10.18730/1DJKJ")</f>
        <v>10.18730/1DJKJ</v>
      </c>
    </row>
    <row r="258" spans="1:8" x14ac:dyDescent="0.35">
      <c r="A258" s="2" t="s">
        <v>696</v>
      </c>
      <c r="B258" s="7" t="str">
        <f>HYPERLINK("https://db.cngb.org/search/sample/CNS0047532/","CNS0047532")</f>
        <v>CNS0047532</v>
      </c>
      <c r="C258" s="11" t="str">
        <f>HYPERLINK("ftp://ftp.cngb.org/pub/CNSA/data2/CNP0000335/CNS0047532/CNX0036332/","S252 FQ")</f>
        <v>S252 FQ</v>
      </c>
      <c r="D258" s="11" t="str">
        <f>HYPERLINK("ftp://ftp.cngb.org/pub/CNSA/data2/CNP0000335/CNS0047532/CNX0116097/CNR0138477/","S252 BAM")</f>
        <v>S252 BAM</v>
      </c>
      <c r="E258" s="3" t="s">
        <v>251</v>
      </c>
      <c r="F258" s="9" t="str">
        <f>HYPERLINK("https://dx.doi.org/10.18730/JE2BS","10.18730/JE2BS")</f>
        <v>10.18730/JE2BS</v>
      </c>
      <c r="G258" s="9" t="str">
        <f>HYPERLINK("http://cgngenis.wur.nl/AccessionDetails.aspx?acnumber=CGN16279","CGN16279")</f>
        <v>CGN16279</v>
      </c>
      <c r="H258" s="9" t="str">
        <f>HYPERLINK("https://dx.doi.org/10.18730/1H2TM","10.18730/1H2TM")</f>
        <v>10.18730/1H2TM</v>
      </c>
    </row>
    <row r="259" spans="1:8" x14ac:dyDescent="0.35">
      <c r="A259" s="2" t="s">
        <v>697</v>
      </c>
      <c r="B259" s="7" t="str">
        <f>HYPERLINK("https://db.cngb.org/search/sample/CNS0047888/","CNS0047888")</f>
        <v>CNS0047888</v>
      </c>
      <c r="C259" s="11" t="str">
        <f>HYPERLINK("ftp://ftp.cngb.org/pub/CNSA/data2/CNP0000335/CNS0047888/CNX0036333/","S253 FQ")</f>
        <v>S253 FQ</v>
      </c>
      <c r="D259" s="11" t="str">
        <f>HYPERLINK("ftp://ftp.cngb.org/pub/CNSA/data2/CNP0000335/CNS0047888/CNX0116098/CNR0138478/","S253 BAM")</f>
        <v>S253 BAM</v>
      </c>
      <c r="E259" s="3" t="s">
        <v>252</v>
      </c>
      <c r="F259" s="9" t="str">
        <f>HYPERLINK("https://dx.doi.org/10.18730/JE2CT","10.18730/JE2CT")</f>
        <v>10.18730/JE2CT</v>
      </c>
      <c r="G259" s="9" t="str">
        <f>HYPERLINK("http://cgngenis.wur.nl/AccessionDetails.aspx?acnumber=CGN16286","CGN16286")</f>
        <v>CGN16286</v>
      </c>
      <c r="H259" s="9" t="str">
        <f>HYPERLINK("https://dx.doi.org/10.18730/1H30T","10.18730/1H30T")</f>
        <v>10.18730/1H30T</v>
      </c>
    </row>
    <row r="260" spans="1:8" x14ac:dyDescent="0.35">
      <c r="A260" s="2" t="s">
        <v>698</v>
      </c>
      <c r="B260" s="7" t="str">
        <f>HYPERLINK("https://db.cngb.org/search/sample/CNS0047773/","CNS0047773")</f>
        <v>CNS0047773</v>
      </c>
      <c r="C260" s="11" t="str">
        <f>HYPERLINK("ftp://ftp.cngb.org/pub/CNSA/data2/CNP0000335/CNS0047773/CNX0036334/","S254 FQ")</f>
        <v>S254 FQ</v>
      </c>
      <c r="D260" s="11" t="str">
        <f>HYPERLINK("ftp://ftp.cngb.org/pub/CNSA/data2/CNP0000335/CNS0047773/CNX0116099/CNR0138479/","S254 BAM")</f>
        <v>S254 BAM</v>
      </c>
      <c r="E260" s="3" t="s">
        <v>253</v>
      </c>
      <c r="F260" s="9" t="str">
        <f>HYPERLINK("https://dx.doi.org/10.18730/JE2DV","10.18730/JE2DV")</f>
        <v>10.18730/JE2DV</v>
      </c>
      <c r="G260" s="9" t="str">
        <f>HYPERLINK("http://cgngenis.wur.nl/AccessionDetails.aspx?acnumber=CGN16287","CGN16287")</f>
        <v>CGN16287</v>
      </c>
      <c r="H260" s="9" t="str">
        <f>HYPERLINK("https://dx.doi.org/10.18730/1H31V","10.18730/1H31V")</f>
        <v>10.18730/1H31V</v>
      </c>
    </row>
    <row r="261" spans="1:8" x14ac:dyDescent="0.35">
      <c r="A261" s="2" t="s">
        <v>699</v>
      </c>
      <c r="B261" s="7" t="str">
        <f>HYPERLINK("https://db.cngb.org/search/sample/CNS0047898/","CNS0047898")</f>
        <v>CNS0047898</v>
      </c>
      <c r="C261" s="11" t="str">
        <f>HYPERLINK("ftp://ftp.cngb.org/pub/CNSA/data2/CNP0000335/CNS0047898/CNX0036335/","S255 FQ")</f>
        <v>S255 FQ</v>
      </c>
      <c r="D261" s="11" t="str">
        <f>HYPERLINK("ftp://ftp.cngb.org/pub/CNSA/data2/CNP0000335/CNS0047898/CNX0116100/CNR0138480/","S255 BAM")</f>
        <v>S255 BAM</v>
      </c>
      <c r="E261" s="3" t="s">
        <v>254</v>
      </c>
      <c r="F261" s="9" t="str">
        <f>HYPERLINK("https://dx.doi.org/10.18730/JE2EW","10.18730/JE2EW")</f>
        <v>10.18730/JE2EW</v>
      </c>
      <c r="G261" s="9" t="str">
        <f>HYPERLINK("http://cgngenis.wur.nl/AccessionDetails.aspx?acnumber=CGN16289","CGN16289")</f>
        <v>CGN16289</v>
      </c>
      <c r="H261" s="9" t="str">
        <f>HYPERLINK("https://dx.doi.org/10.18730/1H32W","10.18730/1H32W")</f>
        <v>10.18730/1H32W</v>
      </c>
    </row>
    <row r="262" spans="1:8" x14ac:dyDescent="0.35">
      <c r="A262" s="2" t="s">
        <v>700</v>
      </c>
      <c r="B262" s="7" t="str">
        <f>HYPERLINK("https://db.cngb.org/search/sample/CNS0047778/","CNS0047778")</f>
        <v>CNS0047778</v>
      </c>
      <c r="C262" s="11" t="str">
        <f>HYPERLINK("ftp://ftp.cngb.org/pub/CNSA/data2/CNP0000335/CNS0047778/CNX0036336/","S256 FQ")</f>
        <v>S256 FQ</v>
      </c>
      <c r="D262" s="11" t="str">
        <f>HYPERLINK("ftp://ftp.cngb.org/pub/CNSA/data2/CNP0000335/CNS0047778/CNX0116101/CNR0138481/","S256 BAM")</f>
        <v>S256 BAM</v>
      </c>
      <c r="E262" s="3" t="s">
        <v>255</v>
      </c>
      <c r="F262" s="9" t="str">
        <f>HYPERLINK("https://dx.doi.org/10.18730/JE2FX","10.18730/JE2FX")</f>
        <v>10.18730/JE2FX</v>
      </c>
      <c r="G262" s="9" t="str">
        <f>HYPERLINK("http://cgngenis.wur.nl/AccessionDetails.aspx?acnumber=CGN17387","CGN17387")</f>
        <v>CGN17387</v>
      </c>
      <c r="H262" s="9" t="str">
        <f>HYPERLINK("https://dx.doi.org/10.18730/1DJDC","10.18730/1DJDC")</f>
        <v>10.18730/1DJDC</v>
      </c>
    </row>
    <row r="263" spans="1:8" x14ac:dyDescent="0.35">
      <c r="A263" s="2" t="s">
        <v>701</v>
      </c>
      <c r="B263" s="7" t="str">
        <f>HYPERLINK("https://db.cngb.org/search/sample/CNS0047645/","CNS0047645")</f>
        <v>CNS0047645</v>
      </c>
      <c r="C263" s="11" t="str">
        <f>HYPERLINK("ftp://ftp.cngb.org/pub/CNSA/data2/CNP0000335/CNS0047645/CNX0036337/","S257 FQ")</f>
        <v>S257 FQ</v>
      </c>
      <c r="D263" s="11" t="str">
        <f>HYPERLINK("ftp://ftp.cngb.org/pub/CNSA/data2/CNP0000335/CNS0047645/CNX0116102/CNR0138482/","S257 BAM")</f>
        <v>S257 BAM</v>
      </c>
      <c r="E263" s="3" t="s">
        <v>256</v>
      </c>
      <c r="F263" s="9" t="str">
        <f>HYPERLINK("https://dx.doi.org/10.18730/JE2GY","10.18730/JE2GY")</f>
        <v>10.18730/JE2GY</v>
      </c>
      <c r="G263" s="9" t="str">
        <f>HYPERLINK("http://cgngenis.wur.nl/AccessionDetails.aspx?acnumber=CGN17389","CGN17389")</f>
        <v>CGN17389</v>
      </c>
      <c r="H263" s="9" t="str">
        <f>HYPERLINK("https://dx.doi.org/10.18730/1E30S","10.18730/1E30S")</f>
        <v>10.18730/1E30S</v>
      </c>
    </row>
    <row r="264" spans="1:8" x14ac:dyDescent="0.35">
      <c r="A264" s="2" t="s">
        <v>702</v>
      </c>
      <c r="B264" s="7" t="str">
        <f>HYPERLINK("https://db.cngb.org/search/sample/CNS0047712/","CNS0047712")</f>
        <v>CNS0047712</v>
      </c>
      <c r="C264" s="11" t="str">
        <f>HYPERLINK("ftp://ftp.cngb.org/pub/CNSA/data2/CNP0000335/CNS0047712/CNX0036338/","S258 FQ")</f>
        <v>S258 FQ</v>
      </c>
      <c r="D264" s="11" t="str">
        <f>HYPERLINK("ftp://ftp.cngb.org/pub/CNSA/data2/CNP0000335/CNS0047712/CNX0116103/CNR0138483/","S258 BAM")</f>
        <v>S258 BAM</v>
      </c>
      <c r="E264" s="3" t="s">
        <v>257</v>
      </c>
      <c r="F264" s="9" t="str">
        <f>HYPERLINK("https://dx.doi.org/10.18730/JE2HZ","10.18730/JE2HZ")</f>
        <v>10.18730/JE2HZ</v>
      </c>
      <c r="G264" s="9" t="str">
        <f>HYPERLINK("http://cgngenis.wur.nl/AccessionDetails.aspx?acnumber=CGN17427","CGN17427")</f>
        <v>CGN17427</v>
      </c>
      <c r="H264" s="9" t="str">
        <f>HYPERLINK("https://dx.doi.org/10.18730/1HAB2","10.18730/1HAB2")</f>
        <v>10.18730/1HAB2</v>
      </c>
    </row>
    <row r="265" spans="1:8" x14ac:dyDescent="0.35">
      <c r="A265" s="2" t="s">
        <v>703</v>
      </c>
      <c r="B265" s="7" t="str">
        <f>HYPERLINK("https://db.cngb.org/search/sample/CNS0047579/","CNS0047579")</f>
        <v>CNS0047579</v>
      </c>
      <c r="C265" s="11" t="str">
        <f>HYPERLINK("ftp://ftp.cngb.org/pub/CNSA/data2/CNP0000335/CNS0047579/CNX0036339/","S259 FQ")</f>
        <v>S259 FQ</v>
      </c>
      <c r="D265" s="11" t="str">
        <f>HYPERLINK("ftp://ftp.cngb.org/pub/CNSA/data2/CNP0000335/CNS0047579/CNX0116104/CNR0138484/","S259 BAM")</f>
        <v>S259 BAM</v>
      </c>
      <c r="E265" s="3" t="s">
        <v>258</v>
      </c>
      <c r="F265" s="9" t="str">
        <f>HYPERLINK("https://dx.doi.org/10.18730/JE2J*","10.18730/JE2J*")</f>
        <v>10.18730/JE2J*</v>
      </c>
      <c r="G265" s="9" t="str">
        <f>HYPERLINK("http://cgngenis.wur.nl/AccessionDetails.aspx?acnumber=CGN17428","CGN17428")</f>
        <v>CGN17428</v>
      </c>
      <c r="H265" s="9" t="str">
        <f>HYPERLINK("https://dx.doi.org/10.18730/1HAD4","10.18730/1HAD4")</f>
        <v>10.18730/1HAD4</v>
      </c>
    </row>
    <row r="266" spans="1:8" x14ac:dyDescent="0.35">
      <c r="A266" s="2" t="s">
        <v>704</v>
      </c>
      <c r="B266" s="7" t="str">
        <f>HYPERLINK("https://db.cngb.org/search/sample/CNS0047519/","CNS0047519")</f>
        <v>CNS0047519</v>
      </c>
      <c r="C266" s="11" t="str">
        <f>HYPERLINK("ftp://ftp.cngb.org/pub/CNSA/data2/CNP0000335/CNS0047519/CNX0036340/","S260 FQ")</f>
        <v>S260 FQ</v>
      </c>
      <c r="D266" s="11" t="str">
        <f>HYPERLINK("ftp://ftp.cngb.org/pub/CNSA/data2/CNP0000335/CNS0047519/CNX0116105/CNR0138485/","S260 BAM")</f>
        <v>S260 BAM</v>
      </c>
      <c r="E266" s="3" t="s">
        <v>259</v>
      </c>
      <c r="F266" s="9" t="str">
        <f>HYPERLINK("https://dx.doi.org/10.18730/JE2K~","10.18730/JE2K~")</f>
        <v>10.18730/JE2K~</v>
      </c>
      <c r="G266" s="9" t="str">
        <f>HYPERLINK("http://cgngenis.wur.nl/AccessionDetails.aspx?acnumber=CGN17430","CGN17430")</f>
        <v>CGN17430</v>
      </c>
      <c r="H266" s="9" t="str">
        <f>HYPERLINK("https://dx.doi.org/10.18730/1HAF6","10.18730/1HAF6")</f>
        <v>10.18730/1HAF6</v>
      </c>
    </row>
    <row r="267" spans="1:8" x14ac:dyDescent="0.35">
      <c r="A267" s="2" t="s">
        <v>705</v>
      </c>
      <c r="B267" s="7" t="str">
        <f>HYPERLINK("https://db.cngb.org/search/sample/CNS0047821/","CNS0047821")</f>
        <v>CNS0047821</v>
      </c>
      <c r="C267" s="11" t="str">
        <f>HYPERLINK("ftp://ftp.cngb.org/pub/CNSA/data2/CNP0000335/CNS0047821/CNX0036341/","S261 FQ")</f>
        <v>S261 FQ</v>
      </c>
      <c r="D267" s="11" t="str">
        <f>HYPERLINK("ftp://ftp.cngb.org/pub/CNSA/data2/CNP0000335/CNS0047821/CNX0116106/CNR0138486/","S261 BAM")</f>
        <v>S261 BAM</v>
      </c>
      <c r="E267" s="3" t="s">
        <v>260</v>
      </c>
      <c r="F267" s="9" t="str">
        <f>HYPERLINK("https://dx.doi.org/10.18730/JE2M$","10.18730/JE2M$")</f>
        <v>10.18730/JE2M$</v>
      </c>
      <c r="G267" s="9" t="str">
        <f>HYPERLINK("http://cgngenis.wur.nl/AccessionDetails.aspx?acnumber=CGN17440","CGN17440")</f>
        <v>CGN17440</v>
      </c>
      <c r="H267" s="9" t="str">
        <f>HYPERLINK("https://dx.doi.org/10.18730/1HAYN","10.18730/1HAYN")</f>
        <v>10.18730/1HAYN</v>
      </c>
    </row>
    <row r="268" spans="1:8" x14ac:dyDescent="0.35">
      <c r="A268" s="2" t="s">
        <v>706</v>
      </c>
      <c r="B268" s="7" t="str">
        <f>HYPERLINK("https://db.cngb.org/search/sample/CNS0047537/","CNS0047537")</f>
        <v>CNS0047537</v>
      </c>
      <c r="C268" s="11" t="str">
        <f>HYPERLINK("ftp://ftp.cngb.org/pub/CNSA/data2/CNP0000335/CNS0047537/CNX0036342/","S262 FQ")</f>
        <v>S262 FQ</v>
      </c>
      <c r="D268" s="11" t="str">
        <f>HYPERLINK("ftp://ftp.cngb.org/pub/CNSA/data2/CNP0000335/CNS0047537/CNX0116107/CNR0138487/","S262 BAM")</f>
        <v>S262 BAM</v>
      </c>
      <c r="E268" s="3" t="s">
        <v>261</v>
      </c>
      <c r="F268" s="9" t="str">
        <f>HYPERLINK("https://dx.doi.org/10.18730/JE2N=","10.18730/JE2N=")</f>
        <v>10.18730/JE2N=</v>
      </c>
      <c r="G268" s="9" t="str">
        <f>HYPERLINK("http://cgngenis.wur.nl/AccessionDetails.aspx?acnumber=CGN17442","CGN17442")</f>
        <v>CGN17442</v>
      </c>
      <c r="H268" s="9" t="str">
        <f>HYPERLINK("https://dx.doi.org/10.18730/1HB0Q","10.18730/1HB0Q")</f>
        <v>10.18730/1HB0Q</v>
      </c>
    </row>
    <row r="269" spans="1:8" x14ac:dyDescent="0.35">
      <c r="A269" s="2" t="s">
        <v>707</v>
      </c>
      <c r="B269" s="7" t="str">
        <f>HYPERLINK("https://db.cngb.org/search/sample/CNS0047717/","CNS0047717")</f>
        <v>CNS0047717</v>
      </c>
      <c r="C269" s="11" t="str">
        <f>HYPERLINK("ftp://ftp.cngb.org/pub/CNSA/data2/CNP0000335/CNS0047717/CNX0036343/","S263 FQ")</f>
        <v>S263 FQ</v>
      </c>
      <c r="D269" s="11" t="str">
        <f>HYPERLINK("ftp://ftp.cngb.org/pub/CNSA/data2/CNP0000335/CNS0047717/CNX0116108/CNR0138488/","S263 BAM")</f>
        <v>S263 BAM</v>
      </c>
      <c r="E269" s="3" t="s">
        <v>262</v>
      </c>
      <c r="F269" s="9" t="str">
        <f>HYPERLINK("https://dx.doi.org/10.18730/JE2PU","10.18730/JE2PU")</f>
        <v>10.18730/JE2PU</v>
      </c>
      <c r="G269" s="9" t="str">
        <f>HYPERLINK("http://cgngenis.wur.nl/AccessionDetails.aspx?acnumber=CGN17446","CGN17446")</f>
        <v>CGN17446</v>
      </c>
      <c r="H269" s="9" t="str">
        <f>HYPERLINK("https://dx.doi.org/10.18730/1HB4V","10.18730/1HB4V")</f>
        <v>10.18730/1HB4V</v>
      </c>
    </row>
    <row r="270" spans="1:8" x14ac:dyDescent="0.35">
      <c r="A270" s="2" t="s">
        <v>708</v>
      </c>
      <c r="B270" s="7" t="str">
        <f>HYPERLINK("https://db.cngb.org/search/sample/CNS0047735/","CNS0047735")</f>
        <v>CNS0047735</v>
      </c>
      <c r="C270" s="11" t="str">
        <f>HYPERLINK("ftp://ftp.cngb.org/pub/CNSA/data2/CNP0000335/CNS0047735/CNX0036344/","S264 FQ")</f>
        <v>S264 FQ</v>
      </c>
      <c r="D270" s="11" t="str">
        <f>HYPERLINK("ftp://ftp.cngb.org/pub/CNSA/data2/CNP0000335/CNS0047735/CNX0116109/CNR0138489/","S264 BAM")</f>
        <v>S264 BAM</v>
      </c>
      <c r="E270" s="3" t="s">
        <v>263</v>
      </c>
      <c r="F270" s="9" t="str">
        <f>HYPERLINK("https://dx.doi.org/10.18730/JE2Q0","10.18730/JE2Q0")</f>
        <v>10.18730/JE2Q0</v>
      </c>
      <c r="G270" s="9" t="str">
        <f>HYPERLINK("http://cgngenis.wur.nl/AccessionDetails.aspx?acnumber=CGN18630","CGN18630")</f>
        <v>CGN18630</v>
      </c>
      <c r="H270" s="9" t="str">
        <f>HYPERLINK("https://dx.doi.org/10.18730/1JDAB","10.18730/1JDAB")</f>
        <v>10.18730/1JDAB</v>
      </c>
    </row>
    <row r="271" spans="1:8" x14ac:dyDescent="0.35">
      <c r="A271" s="2" t="s">
        <v>709</v>
      </c>
      <c r="B271" s="7" t="str">
        <f>HYPERLINK("https://db.cngb.org/search/sample/CNS0047630/","CNS0047630")</f>
        <v>CNS0047630</v>
      </c>
      <c r="C271" s="11" t="str">
        <f>HYPERLINK("ftp://ftp.cngb.org/pub/CNSA/data2/CNP0000335/CNS0047630/CNX0036345/","S265 FQ")</f>
        <v>S265 FQ</v>
      </c>
      <c r="D271" s="11" t="str">
        <f>HYPERLINK("ftp://ftp.cngb.org/pub/CNSA/data2/CNP0000335/CNS0047630/CNX0116110/CNR0138490/","S265 BAM")</f>
        <v>S265 BAM</v>
      </c>
      <c r="E271" s="3" t="s">
        <v>264</v>
      </c>
      <c r="F271" s="9" t="str">
        <f>HYPERLINK("https://dx.doi.org/10.18730/JE2R1","10.18730/JE2R1")</f>
        <v>10.18730/JE2R1</v>
      </c>
      <c r="G271" s="9" t="str">
        <f>HYPERLINK("http://cgngenis.wur.nl/AccessionDetails.aspx?acnumber=CGN18652","CGN18652")</f>
        <v>CGN18652</v>
      </c>
      <c r="H271" s="9" t="str">
        <f>HYPERLINK("https://dx.doi.org/10.18730/1JE84","10.18730/1JE84")</f>
        <v>10.18730/1JE84</v>
      </c>
    </row>
    <row r="272" spans="1:8" x14ac:dyDescent="0.35">
      <c r="A272" s="2" t="s">
        <v>710</v>
      </c>
      <c r="B272" s="7" t="str">
        <f>HYPERLINK("https://db.cngb.org/search/sample/CNS0047757/","CNS0047757")</f>
        <v>CNS0047757</v>
      </c>
      <c r="C272" s="11" t="str">
        <f>HYPERLINK("ftp://ftp.cngb.org/pub/CNSA/data2/CNP0000335/CNS0047757/CNX0036346/","S266 FQ")</f>
        <v>S266 FQ</v>
      </c>
      <c r="D272" s="11" t="str">
        <f>HYPERLINK("ftp://ftp.cngb.org/pub/CNSA/data2/CNP0000335/CNS0047757/CNX0116111/CNR0138491/","S266 BAM")</f>
        <v>S266 BAM</v>
      </c>
      <c r="E272" s="3" t="s">
        <v>265</v>
      </c>
      <c r="F272" s="9" t="str">
        <f>HYPERLINK("https://dx.doi.org/10.18730/JE2S2","10.18730/JE2S2")</f>
        <v>10.18730/JE2S2</v>
      </c>
      <c r="G272" s="9" t="str">
        <f>HYPERLINK("http://cgngenis.wur.nl/AccessionDetails.aspx?acnumber=CGN18657","CGN18657")</f>
        <v>CGN18657</v>
      </c>
      <c r="H272" s="9" t="str">
        <f>HYPERLINK("https://dx.doi.org/10.18730/1JED9","10.18730/1JED9")</f>
        <v>10.18730/1JED9</v>
      </c>
    </row>
    <row r="273" spans="1:8" x14ac:dyDescent="0.35">
      <c r="A273" s="2" t="s">
        <v>711</v>
      </c>
      <c r="B273" s="7" t="str">
        <f>HYPERLINK("https://db.cngb.org/search/sample/CNS0047906/","CNS0047906")</f>
        <v>CNS0047906</v>
      </c>
      <c r="C273" s="11" t="str">
        <f>HYPERLINK("ftp://ftp.cngb.org/pub/CNSA/data2/CNP0000335/CNS0047906/CNX0036347/","S267 FQ")</f>
        <v>S267 FQ</v>
      </c>
      <c r="D273" s="11" t="str">
        <f>HYPERLINK("ftp://ftp.cngb.org/pub/CNSA/data2/CNP0000335/CNS0047906/CNX0116112/CNR0138492/","S267 BAM")</f>
        <v>S267 BAM</v>
      </c>
      <c r="E273" s="3" t="s">
        <v>266</v>
      </c>
      <c r="F273" s="9" t="str">
        <f>HYPERLINK("https://dx.doi.org/10.18730/JE2T3","10.18730/JE2T3")</f>
        <v>10.18730/JE2T3</v>
      </c>
      <c r="G273" s="9" t="str">
        <f>HYPERLINK("http://cgngenis.wur.nl/AccessionDetails.aspx?acnumber=CGN18666","CGN18666")</f>
        <v>CGN18666</v>
      </c>
      <c r="H273" s="9" t="str">
        <f>HYPERLINK("https://dx.doi.org/10.18730/1JF90","10.18730/1JF90")</f>
        <v>10.18730/1JF90</v>
      </c>
    </row>
    <row r="274" spans="1:8" x14ac:dyDescent="0.35">
      <c r="A274" s="2" t="s">
        <v>712</v>
      </c>
      <c r="B274" s="7" t="str">
        <f>HYPERLINK("https://db.cngb.org/search/sample/CNS0047702/","CNS0047702")</f>
        <v>CNS0047702</v>
      </c>
      <c r="C274" s="11" t="str">
        <f>HYPERLINK("ftp://ftp.cngb.org/pub/CNSA/data2/CNP0000335/CNS0047702/CNX0036348/","S268 FQ")</f>
        <v>S268 FQ</v>
      </c>
      <c r="D274" s="11" t="str">
        <f>HYPERLINK("ftp://ftp.cngb.org/pub/CNSA/data2/CNP0000335/CNS0047702/CNX0116113/CNR0138493/","S268 BAM")</f>
        <v>S268 BAM</v>
      </c>
      <c r="E274" s="3" t="s">
        <v>267</v>
      </c>
      <c r="F274" s="9" t="str">
        <f>HYPERLINK("https://dx.doi.org/10.18730/JE2V4","10.18730/JE2V4")</f>
        <v>10.18730/JE2V4</v>
      </c>
      <c r="G274" s="9" t="str">
        <f>HYPERLINK("http://cgngenis.wur.nl/AccessionDetails.aspx?acnumber=CGN18668","CGN18668")</f>
        <v>CGN18668</v>
      </c>
      <c r="H274" s="9" t="str">
        <f>HYPERLINK("https://dx.doi.org/10.18730/1JFC3","10.18730/1JFC3")</f>
        <v>10.18730/1JFC3</v>
      </c>
    </row>
    <row r="275" spans="1:8" x14ac:dyDescent="0.35">
      <c r="A275" s="2" t="s">
        <v>713</v>
      </c>
      <c r="B275" s="7" t="str">
        <f>HYPERLINK("https://db.cngb.org/search/sample/CNS0047928/","CNS0047928")</f>
        <v>CNS0047928</v>
      </c>
      <c r="C275" s="11" t="str">
        <f>HYPERLINK("ftp://ftp.cngb.org/pub/CNSA/data2/CNP0000335/CNS0047928/CNX0036499/","S269 FQ")</f>
        <v>S269 FQ</v>
      </c>
      <c r="D275" s="11" t="str">
        <f>HYPERLINK("ftp://ftp.cngb.org/pub/CNSA/data2/CNP0000335/CNS0047928/CNX0116114/CNR0138494/","S269 BAM")</f>
        <v>S269 BAM</v>
      </c>
      <c r="E275" s="3" t="s">
        <v>268</v>
      </c>
      <c r="F275" s="9" t="str">
        <f>HYPERLINK("https://dx.doi.org/10.18730/JE2W5","10.18730/JE2W5")</f>
        <v>10.18730/JE2W5</v>
      </c>
      <c r="G275" s="9" t="str">
        <f>HYPERLINK("http://cgngenis.wur.nl/AccessionDetails.aspx?acnumber=CGN18670","CGN18670")</f>
        <v>CGN18670</v>
      </c>
      <c r="H275" s="9" t="str">
        <f>HYPERLINK("https://dx.doi.org/10.18730/1JFE5","10.18730/1JFE5")</f>
        <v>10.18730/1JFE5</v>
      </c>
    </row>
    <row r="276" spans="1:8" x14ac:dyDescent="0.35">
      <c r="A276" s="2" t="s">
        <v>714</v>
      </c>
      <c r="B276" s="7" t="str">
        <f>HYPERLINK("https://db.cngb.org/search/sample/CNS0047595/","CNS0047595")</f>
        <v>CNS0047595</v>
      </c>
      <c r="C276" s="11" t="str">
        <f>HYPERLINK("ftp://ftp.cngb.org/pub/CNSA/data2/CNP0000335/CNS0047595/CNX0036349/","S270 FQ")</f>
        <v>S270 FQ</v>
      </c>
      <c r="D276" s="11" t="str">
        <f>HYPERLINK("ftp://ftp.cngb.org/pub/CNSA/data2/CNP0000335/CNS0047595/CNX0116115/CNR0138495/","S270 BAM")</f>
        <v>S270 BAM</v>
      </c>
      <c r="E276" s="3" t="s">
        <v>269</v>
      </c>
      <c r="F276" s="9" t="str">
        <f>HYPERLINK("https://dx.doi.org/10.18730/JE2X6","10.18730/JE2X6")</f>
        <v>10.18730/JE2X6</v>
      </c>
      <c r="G276" s="9" t="str">
        <f>HYPERLINK("http://cgngenis.wur.nl/AccessionDetails.aspx?acnumber=CGN18675","CGN18675")</f>
        <v>CGN18675</v>
      </c>
      <c r="H276" s="9" t="str">
        <f>HYPERLINK("https://dx.doi.org/10.18730/1JFTH","10.18730/1JFTH")</f>
        <v>10.18730/1JFTH</v>
      </c>
    </row>
    <row r="277" spans="1:8" x14ac:dyDescent="0.35">
      <c r="A277" s="2" t="s">
        <v>715</v>
      </c>
      <c r="B277" s="7" t="str">
        <f>HYPERLINK("https://db.cngb.org/search/sample/CNS0047870/","CNS0047870")</f>
        <v>CNS0047870</v>
      </c>
      <c r="C277" s="11" t="str">
        <f>HYPERLINK("ftp://ftp.cngb.org/pub/CNSA/data2/CNP0000335/CNS0047870/CNX0036350/","S271 FQ")</f>
        <v>S271 FQ</v>
      </c>
      <c r="D277" s="11" t="str">
        <f>HYPERLINK("ftp://ftp.cngb.org/pub/CNSA/data2/CNP0000335/CNS0047870/CNX0116116/CNR0138496/","S271 BAM")</f>
        <v>S271 BAM</v>
      </c>
      <c r="E277" s="3" t="s">
        <v>270</v>
      </c>
      <c r="F277" s="9" t="str">
        <f>HYPERLINK("https://dx.doi.org/10.18730/JE2Y7","10.18730/JE2Y7")</f>
        <v>10.18730/JE2Y7</v>
      </c>
      <c r="G277" s="9" t="str">
        <f>HYPERLINK("http://cgngenis.wur.nl/AccessionDetails.aspx?acnumber=CGN18676","CGN18676")</f>
        <v>CGN18676</v>
      </c>
      <c r="H277" s="9" t="str">
        <f>HYPERLINK("https://dx.doi.org/10.18730/1JFVJ","10.18730/1JFVJ")</f>
        <v>10.18730/1JFVJ</v>
      </c>
    </row>
    <row r="278" spans="1:8" x14ac:dyDescent="0.35">
      <c r="A278" s="2" t="s">
        <v>716</v>
      </c>
      <c r="B278" s="7" t="str">
        <f>HYPERLINK("https://db.cngb.org/search/sample/CNS0047728/","CNS0047728")</f>
        <v>CNS0047728</v>
      </c>
      <c r="C278" s="11" t="str">
        <f>HYPERLINK("ftp://ftp.cngb.org/pub/CNSA/data2/CNP0000335/CNS0047728/CNX0036351/","S272 FQ")</f>
        <v>S272 FQ</v>
      </c>
      <c r="D278" s="11" t="str">
        <f>HYPERLINK("ftp://ftp.cngb.org/pub/CNSA/data2/CNP0000335/CNS0047728/CNX0116117/CNR0138497/","S272 BAM")</f>
        <v>S272 BAM</v>
      </c>
      <c r="E278" s="3" t="s">
        <v>271</v>
      </c>
      <c r="F278" s="9" t="str">
        <f>HYPERLINK("https://dx.doi.org/10.18730/JE2Z8","10.18730/JE2Z8")</f>
        <v>10.18730/JE2Z8</v>
      </c>
      <c r="G278" s="9" t="str">
        <f>HYPERLINK("http://cgngenis.wur.nl/AccessionDetails.aspx?acnumber=CGN18991","CGN18991")</f>
        <v>CGN18991</v>
      </c>
      <c r="H278" s="9" t="str">
        <f>HYPERLINK("https://dx.doi.org/10.18730/1JDGH","10.18730/1JDGH")</f>
        <v>10.18730/1JDGH</v>
      </c>
    </row>
    <row r="279" spans="1:8" x14ac:dyDescent="0.35">
      <c r="A279" s="2" t="s">
        <v>717</v>
      </c>
      <c r="B279" s="7" t="str">
        <f>HYPERLINK("https://db.cngb.org/search/sample/CNS0047832/","CNS0047832")</f>
        <v>CNS0047832</v>
      </c>
      <c r="C279" s="11" t="str">
        <f>HYPERLINK("ftp://ftp.cngb.org/pub/CNSA/data2/CNP0000335/CNS0047832/CNX0036352/","S273 FQ")</f>
        <v>S273 FQ</v>
      </c>
      <c r="D279" s="11" t="str">
        <f>HYPERLINK("ftp://ftp.cngb.org/pub/CNSA/data2/CNP0000335/CNS0047832/CNX0116118/CNR0138498/","S273 BAM")</f>
        <v>S273 BAM</v>
      </c>
      <c r="E279" s="3" t="s">
        <v>272</v>
      </c>
      <c r="F279" s="9" t="str">
        <f>HYPERLINK("https://dx.doi.org/10.18730/JE309","10.18730/JE309")</f>
        <v>10.18730/JE309</v>
      </c>
      <c r="G279" s="9" t="str">
        <f>HYPERLINK("http://cgngenis.wur.nl/AccessionDetails.aspx?acnumber=CGN18993","CGN18993")</f>
        <v>CGN18993</v>
      </c>
      <c r="H279" s="9" t="str">
        <f>HYPERLINK("https://dx.doi.org/10.18730/1JDHJ","10.18730/1JDHJ")</f>
        <v>10.18730/1JDHJ</v>
      </c>
    </row>
    <row r="280" spans="1:8" x14ac:dyDescent="0.35">
      <c r="A280" s="2" t="s">
        <v>718</v>
      </c>
      <c r="B280" s="7" t="str">
        <f>HYPERLINK("https://db.cngb.org/search/sample/CNS0047776/","CNS0047776")</f>
        <v>CNS0047776</v>
      </c>
      <c r="C280" s="11" t="str">
        <f>HYPERLINK("ftp://ftp.cngb.org/pub/CNSA/data2/CNP0000335/CNS0047776/CNX0036353/","S274 FQ")</f>
        <v>S274 FQ</v>
      </c>
      <c r="D280" s="11" t="str">
        <f>HYPERLINK("ftp://ftp.cngb.org/pub/CNSA/data2/CNP0000335/CNS0047776/CNX0116119/CNR0138499/","S274 BAM")</f>
        <v>S274 BAM</v>
      </c>
      <c r="E280" s="3" t="s">
        <v>273</v>
      </c>
      <c r="F280" s="9" t="str">
        <f>HYPERLINK("https://dx.doi.org/10.18730/JE31A","10.18730/JE31A")</f>
        <v>10.18730/JE31A</v>
      </c>
      <c r="G280" s="9" t="str">
        <f>HYPERLINK("http://cgngenis.wur.nl/AccessionDetails.aspx?acnumber=CGN18994","CGN18994")</f>
        <v>CGN18994</v>
      </c>
      <c r="H280" s="9" t="str">
        <f>HYPERLINK("https://dx.doi.org/10.18730/1JDJK","10.18730/1JDJK")</f>
        <v>10.18730/1JDJK</v>
      </c>
    </row>
    <row r="281" spans="1:8" x14ac:dyDescent="0.35">
      <c r="A281" s="2" t="s">
        <v>719</v>
      </c>
      <c r="B281" s="7" t="str">
        <f>HYPERLINK("https://db.cngb.org/search/sample/CNS0047573/","CNS0047573")</f>
        <v>CNS0047573</v>
      </c>
      <c r="C281" s="11" t="str">
        <f>HYPERLINK("ftp://ftp.cngb.org/pub/CNSA/data2/CNP0000335/CNS0047573/CNX0036354/","S275 FQ")</f>
        <v>S275 FQ</v>
      </c>
      <c r="D281" s="11" t="str">
        <f>HYPERLINK("ftp://ftp.cngb.org/pub/CNSA/data2/CNP0000335/CNS0047573/CNX0116120/CNR0138500/","S275 BAM")</f>
        <v>S275 BAM</v>
      </c>
      <c r="E281" s="3" t="s">
        <v>274</v>
      </c>
      <c r="F281" s="9" t="str">
        <f>HYPERLINK("https://dx.doi.org/10.18730/JE32B","10.18730/JE32B")</f>
        <v>10.18730/JE32B</v>
      </c>
      <c r="G281" s="9" t="str">
        <f>HYPERLINK("http://cgngenis.wur.nl/AccessionDetails.aspx?acnumber=CGN19035","CGN19035")</f>
        <v>CGN19035</v>
      </c>
      <c r="H281" s="9" t="str">
        <f>HYPERLINK("https://dx.doi.org/10.18730/1JGVD","10.18730/1JGVD")</f>
        <v>10.18730/1JGVD</v>
      </c>
    </row>
    <row r="282" spans="1:8" x14ac:dyDescent="0.35">
      <c r="A282" s="2" t="s">
        <v>720</v>
      </c>
      <c r="B282" s="7" t="str">
        <f>HYPERLINK("https://db.cngb.org/search/sample/CNS0047639/","CNS0047639")</f>
        <v>CNS0047639</v>
      </c>
      <c r="C282" s="11" t="str">
        <f>HYPERLINK("ftp://ftp.cngb.org/pub/CNSA/data2/CNP0000335/CNS0047639/CNX0036355/","S276 FQ")</f>
        <v>S276 FQ</v>
      </c>
      <c r="D282" s="11" t="str">
        <f>HYPERLINK("ftp://ftp.cngb.org/pub/CNSA/data2/CNP0000335/CNS0047639/CNX0116121/CNR0138501/","S276 BAM")</f>
        <v>S276 BAM</v>
      </c>
      <c r="E282" s="3" t="s">
        <v>275</v>
      </c>
      <c r="F282" s="9" t="str">
        <f>HYPERLINK("https://dx.doi.org/10.18730/JE33C","10.18730/JE33C")</f>
        <v>10.18730/JE33C</v>
      </c>
      <c r="G282" s="9" t="str">
        <f>HYPERLINK("http://cgngenis.wur.nl/AccessionDetails.aspx?acnumber=CGN19044","CGN19044")</f>
        <v>CGN19044</v>
      </c>
      <c r="H282" s="9" t="str">
        <f>HYPERLINK("https://dx.doi.org/10.18730/1JH3N","10.18730/1JH3N")</f>
        <v>10.18730/1JH3N</v>
      </c>
    </row>
    <row r="283" spans="1:8" x14ac:dyDescent="0.35">
      <c r="A283" s="2" t="s">
        <v>721</v>
      </c>
      <c r="B283" s="7" t="str">
        <f>HYPERLINK("https://db.cngb.org/search/sample/CNS0047890/","CNS0047890")</f>
        <v>CNS0047890</v>
      </c>
      <c r="C283" s="11" t="str">
        <f>HYPERLINK("ftp://ftp.cngb.org/pub/CNSA/data2/CNP0000335/CNS0047890/CNX0036356/","S277 FQ")</f>
        <v>S277 FQ</v>
      </c>
      <c r="D283" s="11" t="str">
        <f>HYPERLINK("ftp://ftp.cngb.org/pub/CNSA/data2/CNP0000335/CNS0047890/CNX0116122/CNR0138502/","S277 BAM")</f>
        <v>S277 BAM</v>
      </c>
      <c r="E283" s="3" t="s">
        <v>276</v>
      </c>
      <c r="F283" s="9" t="str">
        <f>HYPERLINK("https://dx.doi.org/10.18730/JE34D","10.18730/JE34D")</f>
        <v>10.18730/JE34D</v>
      </c>
      <c r="G283" s="9" t="str">
        <f>HYPERLINK("http://cgngenis.wur.nl/AccessionDetails.aspx?acnumber=CGN19052","CGN19052")</f>
        <v>CGN19052</v>
      </c>
      <c r="H283" s="9" t="str">
        <f>HYPERLINK("https://dx.doi.org/10.18730/1JHBX","10.18730/1JHBX")</f>
        <v>10.18730/1JHBX</v>
      </c>
    </row>
    <row r="284" spans="1:8" x14ac:dyDescent="0.35">
      <c r="A284" s="2" t="s">
        <v>722</v>
      </c>
      <c r="B284" s="7" t="str">
        <f>HYPERLINK("https://db.cngb.org/search/sample/CNS0047945/","CNS0047945")</f>
        <v>CNS0047945</v>
      </c>
      <c r="C284" s="11" t="str">
        <f>HYPERLINK("ftp://ftp.cngb.org/pub/CNSA/data2/CNP0000335/CNS0047945/CNX0036357/","S278 FQ")</f>
        <v>S278 FQ</v>
      </c>
      <c r="D284" s="11" t="str">
        <f>HYPERLINK("ftp://ftp.cngb.org/pub/CNSA/data2/CNP0000335/CNS0047945/CNX0116123/CNR0138503/","S278 BAM")</f>
        <v>S278 BAM</v>
      </c>
      <c r="E284" s="3" t="s">
        <v>277</v>
      </c>
      <c r="F284" s="9" t="str">
        <f>HYPERLINK("https://dx.doi.org/10.18730/JE35E","10.18730/JE35E")</f>
        <v>10.18730/JE35E</v>
      </c>
      <c r="G284" s="9" t="str">
        <f>HYPERLINK("http://cgngenis.wur.nl/AccessionDetails.aspx?acnumber=CGN19054","CGN19054")</f>
        <v>CGN19054</v>
      </c>
      <c r="H284" s="9" t="str">
        <f>HYPERLINK("https://dx.doi.org/10.18730/1JHDZ","10.18730/1JHDZ")</f>
        <v>10.18730/1JHDZ</v>
      </c>
    </row>
    <row r="285" spans="1:8" x14ac:dyDescent="0.35">
      <c r="A285" s="2" t="s">
        <v>723</v>
      </c>
      <c r="B285" s="7" t="str">
        <f>HYPERLINK("https://db.cngb.org/search/sample/CNS0047580/","CNS0047580")</f>
        <v>CNS0047580</v>
      </c>
      <c r="C285" s="11" t="str">
        <f>HYPERLINK("ftp://ftp.cngb.org/pub/CNSA/data2/CNP0000335/CNS0047580/CNX0036358/","S279 FQ")</f>
        <v>S279 FQ</v>
      </c>
      <c r="D285" s="11" t="str">
        <f>HYPERLINK("ftp://ftp.cngb.org/pub/CNSA/data2/CNP0000335/CNS0047580/CNX0116124/CNR0138504/","S279 BAM")</f>
        <v>S279 BAM</v>
      </c>
      <c r="E285" s="3" t="s">
        <v>278</v>
      </c>
      <c r="F285" s="9" t="str">
        <f>HYPERLINK("https://dx.doi.org/10.18730/JE36F","10.18730/JE36F")</f>
        <v>10.18730/JE36F</v>
      </c>
      <c r="G285" s="9" t="str">
        <f>HYPERLINK("http://cgngenis.wur.nl/AccessionDetails.aspx?acnumber=CGN19058","CGN19058")</f>
        <v>CGN19058</v>
      </c>
      <c r="H285" s="9" t="str">
        <f>HYPERLINK("https://dx.doi.org/10.18730/1JHG$","10.18730/1JHG$")</f>
        <v>10.18730/1JHG$</v>
      </c>
    </row>
    <row r="286" spans="1:8" x14ac:dyDescent="0.35">
      <c r="A286" s="2" t="s">
        <v>724</v>
      </c>
      <c r="B286" s="7" t="str">
        <f>HYPERLINK("https://db.cngb.org/search/sample/CNS0047861/","CNS0047861")</f>
        <v>CNS0047861</v>
      </c>
      <c r="C286" s="11" t="str">
        <f>HYPERLINK("ftp://ftp.cngb.org/pub/CNSA/data2/CNP0000335/CNS0047861/CNX0036359/","S280 FQ")</f>
        <v>S280 FQ</v>
      </c>
      <c r="D286" s="11" t="str">
        <f>HYPERLINK("ftp://ftp.cngb.org/pub/CNSA/data2/CNP0000335/CNS0047861/CNX0116125/CNR0138505/","S280 BAM")</f>
        <v>S280 BAM</v>
      </c>
      <c r="E286" s="3" t="s">
        <v>279</v>
      </c>
      <c r="F286" s="9" t="str">
        <f>HYPERLINK("https://dx.doi.org/10.18730/JE37G","10.18730/JE37G")</f>
        <v>10.18730/JE37G</v>
      </c>
      <c r="G286" s="9" t="str">
        <f>HYPERLINK("http://cgngenis.wur.nl/AccessionDetails.aspx?acnumber=CGN20073","CGN20073")</f>
        <v>CGN20073</v>
      </c>
      <c r="H286" s="9" t="str">
        <f>HYPERLINK("https://dx.doi.org/10.18730/1AHRV","10.18730/1AHRV")</f>
        <v>10.18730/1AHRV</v>
      </c>
    </row>
    <row r="287" spans="1:8" x14ac:dyDescent="0.35">
      <c r="A287" s="2" t="s">
        <v>725</v>
      </c>
      <c r="B287" s="7" t="str">
        <f>HYPERLINK("https://db.cngb.org/search/sample/CNS0047655/","CNS0047655")</f>
        <v>CNS0047655</v>
      </c>
      <c r="C287" s="11" t="str">
        <f>HYPERLINK("ftp://ftp.cngb.org/pub/CNSA/data2/CNP0000335/CNS0047655/CNX0036360/","S281 FQ")</f>
        <v>S281 FQ</v>
      </c>
      <c r="D287" s="11" t="str">
        <f>HYPERLINK("ftp://ftp.cngb.org/pub/CNSA/data2/CNP0000335/CNS0047655/CNX0116126/CNR0138506/","S281 BAM")</f>
        <v>S281 BAM</v>
      </c>
      <c r="E287" s="3" t="s">
        <v>280</v>
      </c>
      <c r="F287" s="9" t="str">
        <f>HYPERLINK("https://dx.doi.org/10.18730/JE38H","10.18730/JE38H")</f>
        <v>10.18730/JE38H</v>
      </c>
      <c r="G287" s="9" t="str">
        <f>HYPERLINK("http://cgngenis.wur.nl/AccessionDetails.aspx?acnumber=CGN20090","CGN20090")</f>
        <v>CGN20090</v>
      </c>
      <c r="H287" s="9" t="str">
        <f>HYPERLINK("https://dx.doi.org/10.18730/1AJ97","10.18730/1AJ97")</f>
        <v>10.18730/1AJ97</v>
      </c>
    </row>
    <row r="288" spans="1:8" x14ac:dyDescent="0.35">
      <c r="A288" s="2" t="s">
        <v>726</v>
      </c>
      <c r="B288" s="7" t="str">
        <f>HYPERLINK("https://db.cngb.org/search/sample/CNS0047694/","CNS0047694")</f>
        <v>CNS0047694</v>
      </c>
      <c r="C288" s="11" t="str">
        <f>HYPERLINK("ftp://ftp.cngb.org/pub/CNSA/data2/CNP0000335/CNS0047694/CNX0036361/","S282 FQ")</f>
        <v>S282 FQ</v>
      </c>
      <c r="D288" s="11" t="str">
        <f>HYPERLINK("ftp://ftp.cngb.org/pub/CNSA/data2/CNP0000335/CNS0047694/CNX0116127/CNR0138507/","S282 BAM")</f>
        <v>S282 BAM</v>
      </c>
      <c r="E288" s="3" t="s">
        <v>281</v>
      </c>
      <c r="F288" s="9" t="str">
        <f>HYPERLINK("https://dx.doi.org/10.18730/JE39J","10.18730/JE39J")</f>
        <v>10.18730/JE39J</v>
      </c>
      <c r="G288" s="9" t="str">
        <f>HYPERLINK("http://cgngenis.wur.nl/AccessionDetails.aspx?acnumber=CGN20113","CGN20113")</f>
        <v>CGN20113</v>
      </c>
      <c r="H288" s="9" t="str">
        <f>HYPERLINK("https://dx.doi.org/10.18730/1M9HE","10.18730/1M9HE")</f>
        <v>10.18730/1M9HE</v>
      </c>
    </row>
    <row r="289" spans="1:8" x14ac:dyDescent="0.35">
      <c r="A289" s="2" t="s">
        <v>727</v>
      </c>
      <c r="B289" s="7" t="str">
        <f>HYPERLINK("https://db.cngb.org/search/sample/CNS0047616/","CNS0047616")</f>
        <v>CNS0047616</v>
      </c>
      <c r="C289" s="11" t="str">
        <f>HYPERLINK("ftp://ftp.cngb.org/pub/CNSA/data2/CNP0000335/CNS0047616/CNX0036362/","S283 FQ")</f>
        <v>S283 FQ</v>
      </c>
      <c r="D289" s="11" t="str">
        <f>HYPERLINK("ftp://ftp.cngb.org/pub/CNSA/data2/CNP0000335/CNS0047616/CNX0116128/CNR0138508/","S283 BAM")</f>
        <v>S283 BAM</v>
      </c>
      <c r="E289" s="3" t="s">
        <v>282</v>
      </c>
      <c r="F289" s="9" t="str">
        <f>HYPERLINK("https://dx.doi.org/10.18730/JE3AK","10.18730/JE3AK")</f>
        <v>10.18730/JE3AK</v>
      </c>
      <c r="G289" s="9" t="str">
        <f>HYPERLINK("http://cgngenis.wur.nl/AccessionDetails.aspx?acnumber=CGN20116","CGN20116")</f>
        <v>CGN20116</v>
      </c>
      <c r="H289" s="9" t="str">
        <f>HYPERLINK("https://dx.doi.org/10.18730/1M9MH","10.18730/1M9MH")</f>
        <v>10.18730/1M9MH</v>
      </c>
    </row>
    <row r="290" spans="1:8" x14ac:dyDescent="0.35">
      <c r="A290" s="2" t="s">
        <v>728</v>
      </c>
      <c r="B290" s="7" t="str">
        <f>HYPERLINK("https://db.cngb.org/search/sample/CNS0047691/","CNS0047691")</f>
        <v>CNS0047691</v>
      </c>
      <c r="C290" s="11" t="str">
        <f>HYPERLINK("ftp://ftp.cngb.org/pub/CNSA/data2/CNP0000335/CNS0047691/CNX0036363/","S284 FQ")</f>
        <v>S284 FQ</v>
      </c>
      <c r="D290" s="11" t="str">
        <f>HYPERLINK("ftp://ftp.cngb.org/pub/CNSA/data2/CNP0000335/CNS0047691/CNX0116129/CNR0138509/","S284 BAM")</f>
        <v>S284 BAM</v>
      </c>
      <c r="E290" s="3" t="s">
        <v>283</v>
      </c>
      <c r="F290" s="9" t="str">
        <f>HYPERLINK("https://dx.doi.org/10.18730/JE3BM","10.18730/JE3BM")</f>
        <v>10.18730/JE3BM</v>
      </c>
      <c r="G290" s="9" t="str">
        <f>HYPERLINK("http://cgngenis.wur.nl/AccessionDetails.aspx?acnumber=CGN20682","CGN20682")</f>
        <v>CGN20682</v>
      </c>
      <c r="H290" s="9" t="str">
        <f>HYPERLINK("https://dx.doi.org/10.18730/1AJTR","10.18730/1AJTR")</f>
        <v>10.18730/1AJTR</v>
      </c>
    </row>
    <row r="291" spans="1:8" x14ac:dyDescent="0.35">
      <c r="A291" s="2" t="s">
        <v>729</v>
      </c>
      <c r="B291" s="7" t="str">
        <f>HYPERLINK("https://db.cngb.org/search/sample/CNS0047887/","CNS0047887")</f>
        <v>CNS0047887</v>
      </c>
      <c r="C291" s="11" t="str">
        <f>HYPERLINK("ftp://ftp.cngb.org/pub/CNSA/data2/CNP0000335/CNS0047887/CNX0036364/","S285 FQ")</f>
        <v>S285 FQ</v>
      </c>
      <c r="D291" s="11" t="str">
        <f>HYPERLINK("ftp://ftp.cngb.org/pub/CNSA/data2/CNP0000335/CNS0047887/CNX0116130/CNR0138510/","S285 BAM")</f>
        <v>S285 BAM</v>
      </c>
      <c r="E291" s="3" t="s">
        <v>284</v>
      </c>
      <c r="F291" s="9" t="str">
        <f>HYPERLINK("https://dx.doi.org/10.18730/JE3CN","10.18730/JE3CN")</f>
        <v>10.18730/JE3CN</v>
      </c>
      <c r="G291" s="9" t="str">
        <f>HYPERLINK("http://cgngenis.wur.nl/AccessionDetails.aspx?acnumber=CGN20690","CGN20690")</f>
        <v>CGN20690</v>
      </c>
      <c r="H291" s="9" t="str">
        <f>HYPERLINK("https://dx.doi.org/10.18730/1NQRD","10.18730/1NQRD")</f>
        <v>10.18730/1NQRD</v>
      </c>
    </row>
    <row r="292" spans="1:8" x14ac:dyDescent="0.35">
      <c r="A292" s="2" t="s">
        <v>730</v>
      </c>
      <c r="B292" s="7" t="str">
        <f>HYPERLINK("https://db.cngb.org/search/sample/CNS0047646/","CNS0047646")</f>
        <v>CNS0047646</v>
      </c>
      <c r="C292" s="11" t="str">
        <f>HYPERLINK("ftp://ftp.cngb.org/pub/CNSA/data2/CNP0000335/CNS0047646/CNX0036365/","S286 FQ")</f>
        <v>S286 FQ</v>
      </c>
      <c r="D292" s="11" t="str">
        <f>HYPERLINK("ftp://ftp.cngb.org/pub/CNSA/data2/CNP0000335/CNS0047646/CNX0116131/CNR0138511/","S286 BAM")</f>
        <v>S286 BAM</v>
      </c>
      <c r="E292" s="3" t="s">
        <v>285</v>
      </c>
      <c r="F292" s="9" t="str">
        <f>HYPERLINK("https://dx.doi.org/10.18730/JE3DP","10.18730/JE3DP")</f>
        <v>10.18730/JE3DP</v>
      </c>
      <c r="G292" s="9" t="str">
        <f>HYPERLINK("http://cgngenis.wur.nl/AccessionDetails.aspx?acnumber=CGN20702","CGN20702")</f>
        <v>CGN20702</v>
      </c>
      <c r="H292" s="9" t="str">
        <f>HYPERLINK("https://dx.doi.org/10.18730/1NR7W","10.18730/1NR7W")</f>
        <v>10.18730/1NR7W</v>
      </c>
    </row>
    <row r="293" spans="1:8" x14ac:dyDescent="0.35">
      <c r="A293" s="2" t="s">
        <v>731</v>
      </c>
      <c r="B293" s="7" t="str">
        <f>HYPERLINK("https://db.cngb.org/search/sample/CNS0047947/","CNS0047947")</f>
        <v>CNS0047947</v>
      </c>
      <c r="C293" s="11" t="str">
        <f>HYPERLINK("ftp://ftp.cngb.org/pub/CNSA/data2/CNP0000335/CNS0047947/CNX0036366/","S287 FQ")</f>
        <v>S287 FQ</v>
      </c>
      <c r="D293" s="11" t="str">
        <f>HYPERLINK("ftp://ftp.cngb.org/pub/CNSA/data2/CNP0000335/CNS0047947/CNX0116132/CNR0138512/","S287 BAM")</f>
        <v>S287 BAM</v>
      </c>
      <c r="E293" s="3" t="s">
        <v>286</v>
      </c>
      <c r="F293" s="9" t="str">
        <f>HYPERLINK("https://dx.doi.org/10.18730/JE3EQ","10.18730/JE3EQ")</f>
        <v>10.18730/JE3EQ</v>
      </c>
      <c r="G293" s="9" t="str">
        <f>HYPERLINK("http://cgngenis.wur.nl/AccessionDetails.aspx?acnumber=CGN21373","CGN21373")</f>
        <v>CGN21373</v>
      </c>
      <c r="H293" s="9" t="str">
        <f>HYPERLINK("https://dx.doi.org/10.18730/1AJB9","10.18730/1AJB9")</f>
        <v>10.18730/1AJB9</v>
      </c>
    </row>
    <row r="294" spans="1:8" x14ac:dyDescent="0.35">
      <c r="A294" s="2" t="s">
        <v>732</v>
      </c>
      <c r="B294" s="7" t="str">
        <f>HYPERLINK("https://db.cngb.org/search/sample/CNS0047853/","CNS0047853")</f>
        <v>CNS0047853</v>
      </c>
      <c r="C294" s="11" t="str">
        <f>HYPERLINK("ftp://ftp.cngb.org/pub/CNSA/data2/CNP0000335/CNS0047853/CNX0036367/","S288 FQ")</f>
        <v>S288 FQ</v>
      </c>
      <c r="D294" s="11" t="str">
        <f>HYPERLINK("ftp://ftp.cngb.org/pub/CNSA/data2/CNP0000335/CNS0047853/CNX0116133/CNR0138513/","S288 BAM")</f>
        <v>S288 BAM</v>
      </c>
      <c r="E294" s="3" t="s">
        <v>287</v>
      </c>
      <c r="F294" s="9" t="str">
        <f>HYPERLINK("https://dx.doi.org/10.18730/JE3FR","10.18730/JE3FR")</f>
        <v>10.18730/JE3FR</v>
      </c>
      <c r="G294" s="9" t="str">
        <f>HYPERLINK("http://cgngenis.wur.nl/AccessionDetails.aspx?acnumber=CGN21374","CGN21374")</f>
        <v>CGN21374</v>
      </c>
      <c r="H294" s="9" t="str">
        <f>HYPERLINK("https://dx.doi.org/10.18730/1AJCA","10.18730/1AJCA")</f>
        <v>10.18730/1AJCA</v>
      </c>
    </row>
    <row r="295" spans="1:8" x14ac:dyDescent="0.35">
      <c r="A295" s="2" t="s">
        <v>733</v>
      </c>
      <c r="B295" s="7" t="str">
        <f>HYPERLINK("https://db.cngb.org/search/sample/CNS0047902/","CNS0047902")</f>
        <v>CNS0047902</v>
      </c>
      <c r="C295" s="11" t="str">
        <f>HYPERLINK("ftp://ftp.cngb.org/pub/CNSA/data2/CNP0000335/CNS0047902/CNX0036368/","S289 FQ")</f>
        <v>S289 FQ</v>
      </c>
      <c r="D295" s="11" t="str">
        <f>HYPERLINK("ftp://ftp.cngb.org/pub/CNSA/data2/CNP0000335/CNS0047902/CNX0116134/CNR0138514/","S289 BAM")</f>
        <v>S289 BAM</v>
      </c>
      <c r="E295" s="3" t="s">
        <v>288</v>
      </c>
      <c r="F295" s="9" t="str">
        <f>HYPERLINK("https://dx.doi.org/10.18730/JE3GS","10.18730/JE3GS")</f>
        <v>10.18730/JE3GS</v>
      </c>
      <c r="G295" s="9" t="str">
        <f>HYPERLINK("http://cgngenis.wur.nl/AccessionDetails.aspx?acnumber=CGN21375","CGN21375")</f>
        <v>CGN21375</v>
      </c>
      <c r="H295" s="9" t="str">
        <f>HYPERLINK("https://dx.doi.org/10.18730/1AJEC","10.18730/1AJEC")</f>
        <v>10.18730/1AJEC</v>
      </c>
    </row>
    <row r="296" spans="1:8" x14ac:dyDescent="0.35">
      <c r="A296" s="2" t="s">
        <v>734</v>
      </c>
      <c r="B296" s="7" t="str">
        <f>HYPERLINK("https://db.cngb.org/search/sample/CNS0047725/","CNS0047725")</f>
        <v>CNS0047725</v>
      </c>
      <c r="C296" s="11" t="str">
        <f>HYPERLINK("ftp://ftp.cngb.org/pub/CNSA/data2/CNP0000335/CNS0047725/CNX0036369/","S290 FQ")</f>
        <v>S290 FQ</v>
      </c>
      <c r="D296" s="11" t="str">
        <f>HYPERLINK("ftp://ftp.cngb.org/pub/CNSA/data2/CNP0000335/CNS0047725/CNX0116135/CNR0138515/","S290 BAM")</f>
        <v>S290 BAM</v>
      </c>
      <c r="E296" s="3" t="s">
        <v>289</v>
      </c>
      <c r="F296" s="9" t="str">
        <f>HYPERLINK("https://dx.doi.org/10.18730/JE3HT","10.18730/JE3HT")</f>
        <v>10.18730/JE3HT</v>
      </c>
      <c r="G296" s="9" t="str">
        <f>HYPERLINK("http://cgngenis.wur.nl/AccessionDetails.aspx?acnumber=CGN21377","CGN21377")</f>
        <v>CGN21377</v>
      </c>
      <c r="H296" s="9" t="str">
        <f>HYPERLINK("https://dx.doi.org/10.18730/1AJGE","10.18730/1AJGE")</f>
        <v>10.18730/1AJGE</v>
      </c>
    </row>
    <row r="297" spans="1:8" x14ac:dyDescent="0.35">
      <c r="A297" s="2" t="s">
        <v>735</v>
      </c>
      <c r="B297" s="7" t="str">
        <f>HYPERLINK("https://db.cngb.org/search/sample/CNS0047909/","CNS0047909")</f>
        <v>CNS0047909</v>
      </c>
      <c r="C297" s="11" t="str">
        <f>HYPERLINK("ftp://ftp.cngb.org/pub/CNSA/data2/CNP0000335/CNS0047909/CNX0036370/","S291 FQ")</f>
        <v>S291 FQ</v>
      </c>
      <c r="D297" s="11" t="str">
        <f>HYPERLINK("ftp://ftp.cngb.org/pub/CNSA/data2/CNP0000335/CNS0047909/CNX0116136/CNR0138516/","S291 BAM")</f>
        <v>S291 BAM</v>
      </c>
      <c r="E297" s="3" t="s">
        <v>290</v>
      </c>
      <c r="F297" s="9" t="str">
        <f>HYPERLINK("https://dx.doi.org/10.18730/JE3JV","10.18730/JE3JV")</f>
        <v>10.18730/JE3JV</v>
      </c>
      <c r="G297" s="9" t="str">
        <f>HYPERLINK("http://cgngenis.wur.nl/AccessionDetails.aspx?acnumber=CGN21379","CGN21379")</f>
        <v>CGN21379</v>
      </c>
      <c r="H297" s="9" t="str">
        <f>HYPERLINK("https://dx.doi.org/10.18730/1AJJG","10.18730/1AJJG")</f>
        <v>10.18730/1AJJG</v>
      </c>
    </row>
    <row r="298" spans="1:8" x14ac:dyDescent="0.35">
      <c r="A298" s="2" t="s">
        <v>736</v>
      </c>
      <c r="B298" s="7" t="str">
        <f>HYPERLINK("https://db.cngb.org/search/sample/CNS0047780/","CNS0047780")</f>
        <v>CNS0047780</v>
      </c>
      <c r="C298" s="11" t="str">
        <f>HYPERLINK("ftp://ftp.cngb.org/pub/CNSA/data2/CNP0000335/CNS0047780/CNX0036371/","S292 FQ")</f>
        <v>S292 FQ</v>
      </c>
      <c r="D298" s="11" t="str">
        <f>HYPERLINK("ftp://ftp.cngb.org/pub/CNSA/data2/CNP0000335/CNS0047780/CNX0116137/CNR0138517/","S292 BAM")</f>
        <v>S292 BAM</v>
      </c>
      <c r="E298" s="3" t="s">
        <v>291</v>
      </c>
      <c r="F298" s="9" t="str">
        <f>HYPERLINK("https://dx.doi.org/10.18730/JE3KW","10.18730/JE3KW")</f>
        <v>10.18730/JE3KW</v>
      </c>
      <c r="G298" s="9" t="str">
        <f>HYPERLINK("http://cgngenis.wur.nl/AccessionDetails.aspx?acnumber=CGN21380","CGN21380")</f>
        <v>CGN21380</v>
      </c>
      <c r="H298" s="9" t="str">
        <f>HYPERLINK("https://dx.doi.org/10.18730/1AJNK","10.18730/1AJNK")</f>
        <v>10.18730/1AJNK</v>
      </c>
    </row>
    <row r="299" spans="1:8" x14ac:dyDescent="0.35">
      <c r="A299" s="2" t="s">
        <v>737</v>
      </c>
      <c r="B299" s="7" t="str">
        <f>HYPERLINK("https://db.cngb.org/search/sample/CNS0047594/","CNS0047594")</f>
        <v>CNS0047594</v>
      </c>
      <c r="C299" s="11" t="str">
        <f>HYPERLINK("ftp://ftp.cngb.org/pub/CNSA/data2/CNP0000335/CNS0047594/CNX0036372/","S293 FQ")</f>
        <v>S293 FQ</v>
      </c>
      <c r="D299" s="11" t="str">
        <f>HYPERLINK("ftp://ftp.cngb.org/pub/CNSA/data2/CNP0000335/CNS0047594/CNX0116138/CNR0138518/","S293 BAM")</f>
        <v>S293 BAM</v>
      </c>
      <c r="E299" s="3" t="s">
        <v>292</v>
      </c>
      <c r="F299" s="9" t="str">
        <f>HYPERLINK("https://dx.doi.org/10.18730/JE3MX","10.18730/JE3MX")</f>
        <v>10.18730/JE3MX</v>
      </c>
      <c r="G299" s="9" t="str">
        <f>HYPERLINK("http://cgngenis.wur.nl/AccessionDetails.aspx?acnumber=CGN21382","CGN21382")</f>
        <v>CGN21382</v>
      </c>
      <c r="H299" s="9" t="str">
        <f>HYPERLINK("https://dx.doi.org/10.18730/1AK0Y","10.18730/1AK0Y")</f>
        <v>10.18730/1AK0Y</v>
      </c>
    </row>
    <row r="300" spans="1:8" x14ac:dyDescent="0.35">
      <c r="A300" s="2" t="s">
        <v>738</v>
      </c>
      <c r="B300" s="7" t="str">
        <f>HYPERLINK("https://db.cngb.org/search/sample/CNS0047801/","CNS0047801")</f>
        <v>CNS0047801</v>
      </c>
      <c r="C300" s="11" t="str">
        <f>HYPERLINK("ftp://ftp.cngb.org/pub/CNSA/data2/CNP0000335/CNS0047801/CNX0036373/","S294 FQ")</f>
        <v>S294 FQ</v>
      </c>
      <c r="D300" s="11" t="str">
        <f>HYPERLINK("ftp://ftp.cngb.org/pub/CNSA/data2/CNP0000335/CNS0047801/CNX0116139/CNR0138519/","S294 BAM")</f>
        <v>S294 BAM</v>
      </c>
      <c r="E300" s="3" t="s">
        <v>293</v>
      </c>
      <c r="F300" s="9" t="str">
        <f>HYPERLINK("https://dx.doi.org/10.18730/JE3NY","10.18730/JE3NY")</f>
        <v>10.18730/JE3NY</v>
      </c>
      <c r="G300" s="9" t="str">
        <f>HYPERLINK("http://cgngenis.wur.nl/AccessionDetails.aspx?acnumber=CGN21389","CGN21389")</f>
        <v>CGN21389</v>
      </c>
      <c r="H300" s="9" t="str">
        <f>HYPERLINK("https://dx.doi.org/10.18730/1H1YX","10.18730/1H1YX")</f>
        <v>10.18730/1H1YX</v>
      </c>
    </row>
    <row r="301" spans="1:8" x14ac:dyDescent="0.35">
      <c r="A301" s="2" t="s">
        <v>739</v>
      </c>
      <c r="B301" s="7" t="str">
        <f>HYPERLINK("https://db.cngb.org/search/sample/CNS0047784/","CNS0047784")</f>
        <v>CNS0047784</v>
      </c>
      <c r="C301" s="11" t="str">
        <f>HYPERLINK("ftp://ftp.cngb.org/pub/CNSA/data2/CNP0000335/CNS0047784/CNX0036374/","S295 FQ")</f>
        <v>S295 FQ</v>
      </c>
      <c r="D301" s="11" t="str">
        <f>HYPERLINK("ftp://ftp.cngb.org/pub/CNSA/data2/CNP0000335/CNS0047784/CNX0116140/CNR0138520/","S295 BAM")</f>
        <v>S295 BAM</v>
      </c>
      <c r="E301" s="3" t="s">
        <v>294</v>
      </c>
      <c r="F301" s="9" t="str">
        <f>HYPERLINK("https://dx.doi.org/10.18730/JE3PZ","10.18730/JE3PZ")</f>
        <v>10.18730/JE3PZ</v>
      </c>
      <c r="G301" s="9" t="str">
        <f>HYPERLINK("http://cgngenis.wur.nl/AccessionDetails.aspx?acnumber=CGN21391","CGN21391")</f>
        <v>CGN21391</v>
      </c>
      <c r="H301" s="9" t="str">
        <f>HYPERLINK("https://dx.doi.org/10.18730/1H282","10.18730/1H282")</f>
        <v>10.18730/1H282</v>
      </c>
    </row>
    <row r="302" spans="1:8" x14ac:dyDescent="0.35">
      <c r="A302" s="2" t="s">
        <v>740</v>
      </c>
      <c r="B302" s="7" t="str">
        <f>HYPERLINK("https://db.cngb.org/search/sample/CNS0047794/","CNS0047794")</f>
        <v>CNS0047794</v>
      </c>
      <c r="C302" s="11" t="str">
        <f>HYPERLINK("ftp://ftp.cngb.org/pub/CNSA/data2/CNP0000335/CNS0047794/CNX0036375/","S296 FQ")</f>
        <v>S296 FQ</v>
      </c>
      <c r="D302" s="11" t="str">
        <f>HYPERLINK("ftp://ftp.cngb.org/pub/CNSA/data2/CNP0000335/CNS0047794/CNX0116141/CNR0138521/","S296 BAM")</f>
        <v>S296 BAM</v>
      </c>
      <c r="E302" s="3" t="s">
        <v>295</v>
      </c>
      <c r="F302" s="9" t="str">
        <f>HYPERLINK("https://dx.doi.org/10.18730/JE3Q*","10.18730/JE3Q*")</f>
        <v>10.18730/JE3Q*</v>
      </c>
      <c r="G302" s="9" t="str">
        <f>HYPERLINK("http://cgngenis.wur.nl/AccessionDetails.aspx?acnumber=CGN21407","CGN21407")</f>
        <v>CGN21407</v>
      </c>
      <c r="H302" s="9" t="str">
        <f>HYPERLINK("https://dx.doi.org/10.18730/1P5VM","10.18730/1P5VM")</f>
        <v>10.18730/1P5VM</v>
      </c>
    </row>
    <row r="303" spans="1:8" x14ac:dyDescent="0.35">
      <c r="A303" s="2" t="s">
        <v>741</v>
      </c>
      <c r="B303" s="7" t="str">
        <f>HYPERLINK("https://db.cngb.org/search/sample/CNS0047744/","CNS0047744")</f>
        <v>CNS0047744</v>
      </c>
      <c r="C303" s="11" t="str">
        <f>HYPERLINK("ftp://ftp.cngb.org/pub/CNSA/data2/CNP0000335/CNS0047744/CNX0036376/","S297 FQ")</f>
        <v>S297 FQ</v>
      </c>
      <c r="D303" s="11" t="str">
        <f>HYPERLINK("ftp://ftp.cngb.org/pub/CNSA/data2/CNP0000335/CNS0047744/CNX0116142/CNR0138522/","S297 BAM")</f>
        <v>S297 BAM</v>
      </c>
      <c r="E303" s="3" t="s">
        <v>296</v>
      </c>
      <c r="F303" s="9" t="str">
        <f>HYPERLINK("https://dx.doi.org/10.18730/JE3R~","10.18730/JE3R~")</f>
        <v>10.18730/JE3R~</v>
      </c>
      <c r="G303" s="9" t="str">
        <f>HYPERLINK("http://cgngenis.wur.nl/AccessionDetails.aspx?acnumber=CGN22035","CGN22035")</f>
        <v>CGN22035</v>
      </c>
      <c r="H303" s="9" t="str">
        <f>HYPERLINK("https://dx.doi.org/10.18730/1PBYY","10.18730/1PBYY")</f>
        <v>10.18730/1PBYY</v>
      </c>
    </row>
    <row r="304" spans="1:8" x14ac:dyDescent="0.35">
      <c r="A304" s="2" t="s">
        <v>742</v>
      </c>
      <c r="B304" s="7" t="str">
        <f>HYPERLINK("https://db.cngb.org/search/sample/CNS0047648/","CNS0047648")</f>
        <v>CNS0047648</v>
      </c>
      <c r="C304" s="11" t="str">
        <f>HYPERLINK("ftp://ftp.cngb.org/pub/CNSA/data2/CNP0000335/CNS0047648/CNX0036377/","S298 FQ")</f>
        <v>S298 FQ</v>
      </c>
      <c r="D304" s="11" t="str">
        <f>HYPERLINK("ftp://ftp.cngb.org/pub/CNSA/data2/CNP0000335/CNS0047648/CNX0116143/CNR0138523/","S298 BAM")</f>
        <v>S298 BAM</v>
      </c>
      <c r="E304" s="3" t="s">
        <v>297</v>
      </c>
      <c r="F304" s="9" t="str">
        <f>HYPERLINK("https://dx.doi.org/10.18730/JE3S$","10.18730/JE3S$")</f>
        <v>10.18730/JE3S$</v>
      </c>
      <c r="G304" s="9" t="str">
        <f>HYPERLINK("http://cgngenis.wur.nl/AccessionDetails.aspx?acnumber=CGN22037","CGN22037")</f>
        <v>CGN22037</v>
      </c>
      <c r="H304" s="9" t="str">
        <f>HYPERLINK("https://dx.doi.org/10.18730/1PC0*","10.18730/1PC0*")</f>
        <v>10.18730/1PC0*</v>
      </c>
    </row>
    <row r="305" spans="1:8" x14ac:dyDescent="0.35">
      <c r="A305" s="2" t="s">
        <v>743</v>
      </c>
      <c r="B305" s="7" t="str">
        <f>HYPERLINK("https://db.cngb.org/search/sample/CNS0047695/","CNS0047695")</f>
        <v>CNS0047695</v>
      </c>
      <c r="C305" s="11" t="str">
        <f>HYPERLINK("ftp://ftp.cngb.org/pub/CNSA/data2/CNP0000335/CNS0047695/CNX0036378/","S299 FQ")</f>
        <v>S299 FQ</v>
      </c>
      <c r="D305" s="11" t="str">
        <f>HYPERLINK("ftp://ftp.cngb.org/pub/CNSA/data2/CNP0000335/CNS0047695/CNX0116144/CNR0138524/","S299 BAM")</f>
        <v>S299 BAM</v>
      </c>
      <c r="E305" s="3" t="s">
        <v>298</v>
      </c>
      <c r="F305" s="9" t="str">
        <f>HYPERLINK("https://dx.doi.org/10.18730/JE3T=","10.18730/JE3T=")</f>
        <v>10.18730/JE3T=</v>
      </c>
      <c r="G305" s="9" t="str">
        <f>HYPERLINK("http://cgngenis.wur.nl/AccessionDetails.aspx?acnumber=CGN22039","CGN22039")</f>
        <v>CGN22039</v>
      </c>
      <c r="H305" s="9" t="str">
        <f>HYPERLINK("https://dx.doi.org/10.18730/1PC2$","10.18730/1PC2$")</f>
        <v>10.18730/1PC2$</v>
      </c>
    </row>
    <row r="306" spans="1:8" x14ac:dyDescent="0.35">
      <c r="A306" s="2" t="s">
        <v>744</v>
      </c>
      <c r="B306" s="7" t="str">
        <f>HYPERLINK("https://db.cngb.org/search/sample/CNS0047806/","CNS0047806")</f>
        <v>CNS0047806</v>
      </c>
      <c r="C306" s="11" t="str">
        <f>HYPERLINK("ftp://ftp.cngb.org/pub/CNSA/data2/CNP0000335/CNS0047806/CNX0036379/","S300 FQ")</f>
        <v>S300 FQ</v>
      </c>
      <c r="D306" s="11" t="str">
        <f>HYPERLINK("ftp://ftp.cngb.org/pub/CNSA/data2/CNP0000335/CNS0047806/CNX0116145/CNR0138525/","S300 BAM")</f>
        <v>S300 BAM</v>
      </c>
      <c r="E306" s="3" t="s">
        <v>299</v>
      </c>
      <c r="F306" s="9" t="str">
        <f>HYPERLINK("https://dx.doi.org/10.18730/JE3VU","10.18730/JE3VU")</f>
        <v>10.18730/JE3VU</v>
      </c>
      <c r="G306" s="9" t="str">
        <f>HYPERLINK("http://cgngenis.wur.nl/AccessionDetails.aspx?acnumber=CGN22043","CGN22043")</f>
        <v>CGN22043</v>
      </c>
      <c r="H306" s="9" t="str">
        <f>HYPERLINK("https://dx.doi.org/10.18730/1PC61","10.18730/1PC61")</f>
        <v>10.18730/1PC61</v>
      </c>
    </row>
    <row r="307" spans="1:8" x14ac:dyDescent="0.35">
      <c r="A307" s="2" t="s">
        <v>745</v>
      </c>
      <c r="B307" s="7" t="str">
        <f>HYPERLINK("https://db.cngb.org/search/sample/CNS0047619/","CNS0047619")</f>
        <v>CNS0047619</v>
      </c>
      <c r="C307" s="11" t="str">
        <f>HYPERLINK("ftp://ftp.cngb.org/pub/CNSA/data2/CNP0000335/CNS0047619/CNX0036380/","S301 FQ")</f>
        <v>S301 FQ</v>
      </c>
      <c r="D307" s="11" t="str">
        <f>HYPERLINK("ftp://ftp.cngb.org/pub/CNSA/data2/CNP0000335/CNS0047619/CNX0116146/CNR0138526/","S301 BAM")</f>
        <v>S301 BAM</v>
      </c>
      <c r="E307" s="3" t="s">
        <v>300</v>
      </c>
      <c r="F307" s="9" t="str">
        <f>HYPERLINK("https://dx.doi.org/10.18730/JE3W0","10.18730/JE3W0")</f>
        <v>10.18730/JE3W0</v>
      </c>
      <c r="G307" s="9" t="str">
        <f>HYPERLINK("http://cgngenis.wur.nl/AccessionDetails.aspx?acnumber=CGN22051","CGN22051")</f>
        <v>CGN22051</v>
      </c>
      <c r="H307" s="9" t="str">
        <f>HYPERLINK("https://dx.doi.org/10.18730/1PCNG","10.18730/1PCNG")</f>
        <v>10.18730/1PCNG</v>
      </c>
    </row>
    <row r="308" spans="1:8" x14ac:dyDescent="0.35">
      <c r="A308" s="2" t="s">
        <v>746</v>
      </c>
      <c r="B308" s="7" t="str">
        <f>HYPERLINK("https://db.cngb.org/search/sample/CNS0047516/","CNS0047516")</f>
        <v>CNS0047516</v>
      </c>
      <c r="C308" s="11" t="str">
        <f>HYPERLINK("ftp://ftp.cngb.org/pub/CNSA/data2/CNP0000335/CNS0047516/CNX0036381/","S302 FQ")</f>
        <v>S302 FQ</v>
      </c>
      <c r="D308" s="11" t="str">
        <f>HYPERLINK("ftp://ftp.cngb.org/pub/CNSA/data2/CNP0000335/CNS0047516/CNX0116147/CNR0138527/","S302 BAM")</f>
        <v>S302 BAM</v>
      </c>
      <c r="E308" s="3" t="s">
        <v>301</v>
      </c>
      <c r="F308" s="9" t="str">
        <f>HYPERLINK("https://dx.doi.org/10.18730/JE3X1","10.18730/JE3X1")</f>
        <v>10.18730/JE3X1</v>
      </c>
      <c r="G308" s="9" t="str">
        <f>HYPERLINK("http://cgngenis.wur.nl/AccessionDetails.aspx?acnumber=CGN22053","CGN22053")</f>
        <v>CGN22053</v>
      </c>
      <c r="H308" s="9" t="str">
        <f>HYPERLINK("https://dx.doi.org/10.18730/1PCTN","10.18730/1PCTN")</f>
        <v>10.18730/1PCTN</v>
      </c>
    </row>
    <row r="309" spans="1:8" x14ac:dyDescent="0.35">
      <c r="A309" s="2" t="s">
        <v>747</v>
      </c>
      <c r="B309" s="7" t="str">
        <f>HYPERLINK("https://db.cngb.org/search/sample/CNS0047729/","CNS0047729")</f>
        <v>CNS0047729</v>
      </c>
      <c r="C309" s="11" t="str">
        <f>HYPERLINK("ftp://ftp.cngb.org/pub/CNSA/data2/CNP0000335/CNS0047729/CNX0036382/","S303 FQ")</f>
        <v>S303 FQ</v>
      </c>
      <c r="D309" s="11" t="str">
        <f>HYPERLINK("ftp://ftp.cngb.org/pub/CNSA/data2/CNP0000335/CNS0047729/CNX0116148/CNR0138528/","S303 BAM")</f>
        <v>S303 BAM</v>
      </c>
      <c r="E309" s="3" t="s">
        <v>302</v>
      </c>
      <c r="F309" s="9" t="str">
        <f>HYPERLINK("https://dx.doi.org/10.18730/JE3Y2","10.18730/JE3Y2")</f>
        <v>10.18730/JE3Y2</v>
      </c>
      <c r="G309" s="9" t="str">
        <f>HYPERLINK("http://cgngenis.wur.nl/AccessionDetails.aspx?acnumber=CGN22055","CGN22055")</f>
        <v>CGN22055</v>
      </c>
      <c r="H309" s="9" t="str">
        <f>HYPERLINK("https://dx.doi.org/10.18730/1PCXR","10.18730/1PCXR")</f>
        <v>10.18730/1PCXR</v>
      </c>
    </row>
    <row r="310" spans="1:8" x14ac:dyDescent="0.35">
      <c r="A310" s="2" t="s">
        <v>748</v>
      </c>
      <c r="B310" s="7" t="str">
        <f>HYPERLINK("https://db.cngb.org/search/sample/CNS0047524/","CNS0047524")</f>
        <v>CNS0047524</v>
      </c>
      <c r="C310" s="11" t="str">
        <f>HYPERLINK("ftp://ftp.cngb.org/pub/CNSA/data2/CNP0000335/CNS0047524/CNX0036383/","S304 FQ")</f>
        <v>S304 FQ</v>
      </c>
      <c r="D310" s="11" t="str">
        <f>HYPERLINK("ftp://ftp.cngb.org/pub/CNSA/data2/CNP0000335/CNS0047524/CNX0116149/CNR0138529/","S304 BAM")</f>
        <v>S304 BAM</v>
      </c>
      <c r="E310" s="3" t="s">
        <v>303</v>
      </c>
      <c r="F310" s="9" t="str">
        <f>HYPERLINK("https://dx.doi.org/10.18730/JE3Z3","10.18730/JE3Z3")</f>
        <v>10.18730/JE3Z3</v>
      </c>
      <c r="G310" s="9" t="str">
        <f>HYPERLINK("http://cgngenis.wur.nl/AccessionDetails.aspx?acnumber=CGN22058","CGN22058")</f>
        <v>CGN22058</v>
      </c>
      <c r="H310" s="9" t="str">
        <f>HYPERLINK("https://dx.doi.org/10.18730/1PD4Z","10.18730/1PD4Z")</f>
        <v>10.18730/1PD4Z</v>
      </c>
    </row>
    <row r="311" spans="1:8" x14ac:dyDescent="0.35">
      <c r="A311" s="2" t="s">
        <v>749</v>
      </c>
      <c r="B311" s="7" t="str">
        <f>HYPERLINK("https://db.cngb.org/search/sample/CNS0047841/","CNS0047841")</f>
        <v>CNS0047841</v>
      </c>
      <c r="C311" s="11" t="str">
        <f>HYPERLINK("ftp://ftp.cngb.org/pub/CNSA/data2/CNP0000335/CNS0047841/CNX0036384/","S305 FQ")</f>
        <v>S305 FQ</v>
      </c>
      <c r="D311" s="11" t="str">
        <f>HYPERLINK("ftp://ftp.cngb.org/pub/CNSA/data2/CNP0000335/CNS0047841/CNX0116150/CNR0138530/","S305 BAM")</f>
        <v>S305 BAM</v>
      </c>
      <c r="E311" s="3" t="s">
        <v>304</v>
      </c>
      <c r="F311" s="9" t="str">
        <f>HYPERLINK("https://dx.doi.org/10.18730/JE404","10.18730/JE404")</f>
        <v>10.18730/JE404</v>
      </c>
      <c r="G311" s="9" t="str">
        <f>HYPERLINK("http://cgngenis.wur.nl/AccessionDetails.aspx?acnumber=CGN22689","CGN22689")</f>
        <v>CGN22689</v>
      </c>
      <c r="H311" s="9" t="str">
        <f>HYPERLINK("https://dx.doi.org/10.18730/106JB","10.18730/106JB")</f>
        <v>10.18730/106JB</v>
      </c>
    </row>
    <row r="312" spans="1:8" x14ac:dyDescent="0.35">
      <c r="A312" s="2" t="s">
        <v>750</v>
      </c>
      <c r="B312" s="7" t="str">
        <f>HYPERLINK("https://db.cngb.org/search/sample/CNS0047583/","CNS0047583")</f>
        <v>CNS0047583</v>
      </c>
      <c r="C312" s="11" t="str">
        <f>HYPERLINK("ftp://ftp.cngb.org/pub/CNSA/data2/CNP0000335/CNS0047583/CNX0036500/","S306 FQ")</f>
        <v>S306 FQ</v>
      </c>
      <c r="D312" s="11" t="str">
        <f>HYPERLINK("ftp://ftp.cngb.org/pub/CNSA/data2/CNP0000335/CNS0047583/CNX0116151/CNR0138531/","S306 BAM")</f>
        <v>S306 BAM</v>
      </c>
      <c r="E312" s="3" t="s">
        <v>305</v>
      </c>
      <c r="F312" s="9" t="str">
        <f>HYPERLINK("https://dx.doi.org/10.18730/JE415","10.18730/JE415")</f>
        <v>10.18730/JE415</v>
      </c>
      <c r="G312" s="9" t="str">
        <f>HYPERLINK("http://cgngenis.wur.nl/AccessionDetails.aspx?acnumber=CGN22691","CGN22691")</f>
        <v>CGN22691</v>
      </c>
      <c r="H312" s="9" t="str">
        <f>HYPERLINK("https://dx.doi.org/10.18730/106MD","10.18730/106MD")</f>
        <v>10.18730/106MD</v>
      </c>
    </row>
    <row r="313" spans="1:8" x14ac:dyDescent="0.35">
      <c r="A313" s="2" t="s">
        <v>751</v>
      </c>
      <c r="B313" s="7" t="str">
        <f>HYPERLINK("https://db.cngb.org/search/sample/CNS0047790/","CNS0047790")</f>
        <v>CNS0047790</v>
      </c>
      <c r="C313" s="11" t="str">
        <f>HYPERLINK("ftp://ftp.cngb.org/pub/CNSA/data2/CNP0000335/CNS0047790/CNX0036385/","S307 FQ")</f>
        <v>S307 FQ</v>
      </c>
      <c r="D313" s="11" t="str">
        <f>HYPERLINK("ftp://ftp.cngb.org/pub/CNSA/data2/CNP0000335/CNS0047790/CNX0116152/CNR0138532/","S307 BAM")</f>
        <v>S307 BAM</v>
      </c>
      <c r="E313" s="3" t="s">
        <v>306</v>
      </c>
      <c r="F313" s="9" t="str">
        <f>HYPERLINK("https://dx.doi.org/10.18730/JE426","10.18730/JE426")</f>
        <v>10.18730/JE426</v>
      </c>
      <c r="G313" s="9" t="str">
        <f>HYPERLINK("http://cgngenis.wur.nl/AccessionDetails.aspx?acnumber=CGN22692","CGN22692")</f>
        <v>CGN22692</v>
      </c>
      <c r="H313" s="9" t="str">
        <f>HYPERLINK("https://dx.doi.org/10.18730/106NE","10.18730/106NE")</f>
        <v>10.18730/106NE</v>
      </c>
    </row>
    <row r="314" spans="1:8" x14ac:dyDescent="0.35">
      <c r="A314" s="2" t="s">
        <v>752</v>
      </c>
      <c r="B314" s="7" t="str">
        <f>HYPERLINK("https://db.cngb.org/search/sample/CNS0047627/","CNS0047627")</f>
        <v>CNS0047627</v>
      </c>
      <c r="C314" s="11" t="str">
        <f>HYPERLINK("ftp://ftp.cngb.org/pub/CNSA/data2/CNP0000335/CNS0047627/CNX0036501/","S308 FQ")</f>
        <v>S308 FQ</v>
      </c>
      <c r="D314" s="11" t="str">
        <f>HYPERLINK("ftp://ftp.cngb.org/pub/CNSA/data2/CNP0000335/CNS0047627/CNX0116153/CNR0138533/","S308 BAM")</f>
        <v>S308 BAM</v>
      </c>
      <c r="E314" s="3" t="s">
        <v>307</v>
      </c>
      <c r="F314" s="9" t="str">
        <f>HYPERLINK("https://dx.doi.org/10.18730/JE437","10.18730/JE437")</f>
        <v>10.18730/JE437</v>
      </c>
      <c r="G314" s="9" t="str">
        <f>HYPERLINK("http://cgngenis.wur.nl/AccessionDetails.aspx?acnumber=CGN22693","CGN22693")</f>
        <v>CGN22693</v>
      </c>
      <c r="H314" s="9" t="str">
        <f>HYPERLINK("https://dx.doi.org/10.18730/106PF","10.18730/106PF")</f>
        <v>10.18730/106PF</v>
      </c>
    </row>
    <row r="315" spans="1:8" x14ac:dyDescent="0.35">
      <c r="A315" s="2" t="s">
        <v>753</v>
      </c>
      <c r="B315" s="7" t="str">
        <f>HYPERLINK("https://db.cngb.org/search/sample/CNS0047505/","CNS0047505")</f>
        <v>CNS0047505</v>
      </c>
      <c r="C315" s="11" t="str">
        <f>HYPERLINK("ftp://ftp.cngb.org/pub/CNSA/data2/CNP0000335/CNS0047505/CNX0036386/","S309 FQ")</f>
        <v>S309 FQ</v>
      </c>
      <c r="D315" s="11" t="str">
        <f>HYPERLINK("ftp://ftp.cngb.org/pub/CNSA/data2/CNP0000335/CNS0047505/CNX0116154/CNR0138534/","S309 BAM")</f>
        <v>S309 BAM</v>
      </c>
      <c r="E315" s="3" t="s">
        <v>308</v>
      </c>
      <c r="F315" s="9" t="str">
        <f>HYPERLINK("https://dx.doi.org/10.18730/JE448","10.18730/JE448")</f>
        <v>10.18730/JE448</v>
      </c>
      <c r="G315" s="9" t="str">
        <f>HYPERLINK("http://cgngenis.wur.nl/AccessionDetails.aspx?acnumber=CGN22695","CGN22695")</f>
        <v>CGN22695</v>
      </c>
      <c r="H315" s="9" t="str">
        <f>HYPERLINK("https://dx.doi.org/10.18730/106RH","10.18730/106RH")</f>
        <v>10.18730/106RH</v>
      </c>
    </row>
    <row r="316" spans="1:8" x14ac:dyDescent="0.35">
      <c r="A316" s="2" t="s">
        <v>754</v>
      </c>
      <c r="B316" s="7" t="str">
        <f>HYPERLINK("https://db.cngb.org/search/sample/CNS0047637/","CNS0047637")</f>
        <v>CNS0047637</v>
      </c>
      <c r="C316" s="11" t="str">
        <f>HYPERLINK("ftp://ftp.cngb.org/pub/CNSA/data2/CNP0000335/CNS0047637/CNX0036387/","S310 FQ")</f>
        <v>S310 FQ</v>
      </c>
      <c r="D316" s="11" t="str">
        <f>HYPERLINK("ftp://ftp.cngb.org/pub/CNSA/data2/CNP0000335/CNS0047637/CNX0116155/CNR0138535/","S310 BAM")</f>
        <v>S310 BAM</v>
      </c>
      <c r="E316" s="3" t="s">
        <v>309</v>
      </c>
      <c r="F316" s="9" t="str">
        <f>HYPERLINK("https://dx.doi.org/10.18730/JE459","10.18730/JE459")</f>
        <v>10.18730/JE459</v>
      </c>
      <c r="G316" s="9" t="str">
        <f>HYPERLINK("http://cgngenis.wur.nl/AccessionDetails.aspx?acnumber=CGN22736","CGN22736")</f>
        <v>CGN22736</v>
      </c>
      <c r="H316" s="9" t="str">
        <f>HYPERLINK("https://dx.doi.org/10.18730/1P5PF","10.18730/1P5PF")</f>
        <v>10.18730/1P5PF</v>
      </c>
    </row>
    <row r="317" spans="1:8" x14ac:dyDescent="0.35">
      <c r="A317" s="2" t="s">
        <v>755</v>
      </c>
      <c r="B317" s="7" t="str">
        <f>HYPERLINK("https://db.cngb.org/search/sample/CNS0047669/","CNS0047669")</f>
        <v>CNS0047669</v>
      </c>
      <c r="C317" s="11" t="str">
        <f>HYPERLINK("ftp://ftp.cngb.org/pub/CNSA/data2/CNP0000335/CNS0047669/CNX0036388/","S311 FQ")</f>
        <v>S311 FQ</v>
      </c>
      <c r="D317" s="11" t="str">
        <f>HYPERLINK("ftp://ftp.cngb.org/pub/CNSA/data2/CNP0000335/CNS0047669/CNX0116156/CNR0138536/","S311 BAM")</f>
        <v>S311 BAM</v>
      </c>
      <c r="E317" s="3" t="s">
        <v>310</v>
      </c>
      <c r="F317" s="9" t="str">
        <f>HYPERLINK("https://dx.doi.org/10.18730/JE46A","10.18730/JE46A")</f>
        <v>10.18730/JE46A</v>
      </c>
      <c r="G317" s="9" t="str">
        <f>HYPERLINK("http://cgngenis.wur.nl/AccessionDetails.aspx?acnumber=CGN22738","CGN22738")</f>
        <v>CGN22738</v>
      </c>
      <c r="H317" s="9" t="str">
        <f>HYPERLINK("https://dx.doi.org/10.18730/1PBFF","10.18730/1PBFF")</f>
        <v>10.18730/1PBFF</v>
      </c>
    </row>
    <row r="318" spans="1:8" x14ac:dyDescent="0.35">
      <c r="A318" s="2" t="s">
        <v>756</v>
      </c>
      <c r="B318" s="7" t="str">
        <f>HYPERLINK("https://db.cngb.org/search/sample/CNS0047734/","CNS0047734")</f>
        <v>CNS0047734</v>
      </c>
      <c r="C318" s="11" t="str">
        <f>HYPERLINK("ftp://ftp.cngb.org/pub/CNSA/data2/CNP0000335/CNS0047734/CNX0036389/","S312 FQ")</f>
        <v>S312 FQ</v>
      </c>
      <c r="D318" s="11" t="str">
        <f>HYPERLINK("ftp://ftp.cngb.org/pub/CNSA/data2/CNP0000335/CNS0047734/CNX0116157/CNR0138537/","S312 BAM")</f>
        <v>S312 BAM</v>
      </c>
      <c r="E318" s="3" t="s">
        <v>311</v>
      </c>
      <c r="F318" s="9" t="str">
        <f>HYPERLINK("https://dx.doi.org/10.18730/JE47B","10.18730/JE47B")</f>
        <v>10.18730/JE47B</v>
      </c>
      <c r="G318" s="9" t="str">
        <f>HYPERLINK("http://cgngenis.wur.nl/AccessionDetails.aspx?acnumber=CGN22740","CGN22740")</f>
        <v>CGN22740</v>
      </c>
      <c r="H318" s="9" t="str">
        <f>HYPERLINK("https://dx.doi.org/10.18730/1PBJJ","10.18730/1PBJJ")</f>
        <v>10.18730/1PBJJ</v>
      </c>
    </row>
    <row r="319" spans="1:8" x14ac:dyDescent="0.35">
      <c r="A319" s="2" t="s">
        <v>757</v>
      </c>
      <c r="B319" s="7" t="str">
        <f>HYPERLINK("https://db.cngb.org/search/sample/CNS0047829/","CNS0047829")</f>
        <v>CNS0047829</v>
      </c>
      <c r="C319" s="11" t="str">
        <f>HYPERLINK("ftp://ftp.cngb.org/pub/CNSA/data2/CNP0000335/CNS0047829/CNX0036390/","S313 FQ")</f>
        <v>S313 FQ</v>
      </c>
      <c r="D319" s="11" t="str">
        <f>HYPERLINK("ftp://ftp.cngb.org/pub/CNSA/data2/CNP0000335/CNS0047829/CNX0116158/CNR0138538/","S313 BAM")</f>
        <v>S313 BAM</v>
      </c>
      <c r="E319" s="3" t="s">
        <v>312</v>
      </c>
      <c r="F319" s="9" t="str">
        <f>HYPERLINK("https://dx.doi.org/10.18730/JE48C","10.18730/JE48C")</f>
        <v>10.18730/JE48C</v>
      </c>
      <c r="G319" s="9" t="str">
        <f>HYPERLINK("http://cgngenis.wur.nl/AccessionDetails.aspx?acnumber=CGN22746","CGN22746")</f>
        <v>CGN22746</v>
      </c>
      <c r="H319" s="9" t="str">
        <f>HYPERLINK("https://dx.doi.org/10.18730/1PCB6","10.18730/1PCB6")</f>
        <v>10.18730/1PCB6</v>
      </c>
    </row>
    <row r="320" spans="1:8" x14ac:dyDescent="0.35">
      <c r="A320" s="2" t="s">
        <v>758</v>
      </c>
      <c r="B320" s="7" t="str">
        <f>HYPERLINK("https://db.cngb.org/search/sample/CNS0047924/","CNS0047924")</f>
        <v>CNS0047924</v>
      </c>
      <c r="C320" s="11" t="str">
        <f>HYPERLINK("ftp://ftp.cngb.org/pub/CNSA/data2/CNP0000335/CNS0047924/CNX0036391/","S314 FQ")</f>
        <v>S314 FQ</v>
      </c>
      <c r="D320" s="11" t="str">
        <f>HYPERLINK("ftp://ftp.cngb.org/pub/CNSA/data2/CNP0000335/CNS0047924/CNX0116159/CNR0138539/","S314 BAM")</f>
        <v>S314 BAM</v>
      </c>
      <c r="E320" s="3" t="s">
        <v>313</v>
      </c>
      <c r="F320" s="9" t="str">
        <f>HYPERLINK("https://dx.doi.org/10.18730/JE49D","10.18730/JE49D")</f>
        <v>10.18730/JE49D</v>
      </c>
      <c r="G320" s="9" t="str">
        <f>HYPERLINK("http://cgngenis.wur.nl/AccessionDetails.aspx?acnumber=CGN22750","CGN22750")</f>
        <v>CGN22750</v>
      </c>
      <c r="H320" s="9" t="str">
        <f>HYPERLINK("https://dx.doi.org/10.18730/1PCKE","10.18730/1PCKE")</f>
        <v>10.18730/1PCKE</v>
      </c>
    </row>
    <row r="321" spans="1:8" x14ac:dyDescent="0.35">
      <c r="A321" s="2" t="s">
        <v>759</v>
      </c>
      <c r="B321" s="7" t="str">
        <f>HYPERLINK("https://db.cngb.org/search/sample/CNS0047635/","CNS0047635")</f>
        <v>CNS0047635</v>
      </c>
      <c r="C321" s="11" t="str">
        <f>HYPERLINK("ftp://ftp.cngb.org/pub/CNSA/data2/CNP0000335/CNS0047635/CNX0036553/","S315 FQ")</f>
        <v>S315 FQ</v>
      </c>
      <c r="D321" s="11" t="str">
        <f>HYPERLINK("ftp://ftp.cngb.org/pub/CNSA/data2/CNP0000335/CNS0047635/CNX0116160/CNR0138540/","S315 BAM")</f>
        <v>S315 BAM</v>
      </c>
      <c r="E321" s="3" t="s">
        <v>314</v>
      </c>
      <c r="F321" s="9" t="str">
        <f>HYPERLINK("https://dx.doi.org/10.18730/JE4AE","10.18730/JE4AE")</f>
        <v>10.18730/JE4AE</v>
      </c>
      <c r="G321" s="9" t="str">
        <f>HYPERLINK("http://cgngenis.wur.nl/AccessionDetails.aspx?acnumber=CGN22758","CGN22758")</f>
        <v>CGN22758</v>
      </c>
      <c r="H321" s="9" t="str">
        <f>HYPERLINK("https://dx.doi.org/10.18730/1PD1W","10.18730/1PD1W")</f>
        <v>10.18730/1PD1W</v>
      </c>
    </row>
    <row r="322" spans="1:8" x14ac:dyDescent="0.35">
      <c r="A322" s="2" t="s">
        <v>760</v>
      </c>
      <c r="B322" s="7" t="str">
        <f>HYPERLINK("https://db.cngb.org/search/sample/CNS0047626/","CNS0047626")</f>
        <v>CNS0047626</v>
      </c>
      <c r="C322" s="11" t="str">
        <f>HYPERLINK("ftp://ftp.cngb.org/pub/CNSA/data2/CNP0000335/CNS0047626/CNX0036392/","S316 FQ")</f>
        <v>S316 FQ</v>
      </c>
      <c r="D322" s="11" t="str">
        <f>HYPERLINK("ftp://ftp.cngb.org/pub/CNSA/data2/CNP0000335/CNS0047626/CNX0116161/CNR0138541/","S316 BAM")</f>
        <v>S316 BAM</v>
      </c>
      <c r="E322" s="3" t="s">
        <v>315</v>
      </c>
      <c r="F322" s="9" t="str">
        <f>HYPERLINK("https://dx.doi.org/10.18730/JE4BF","10.18730/JE4BF")</f>
        <v>10.18730/JE4BF</v>
      </c>
      <c r="G322" s="9" t="str">
        <f>HYPERLINK("http://cgngenis.wur.nl/AccessionDetails.aspx?acnumber=CGN22759","CGN22759")</f>
        <v>CGN22759</v>
      </c>
      <c r="H322" s="9" t="str">
        <f>HYPERLINK("https://dx.doi.org/10.18730/1PDH7","10.18730/1PDH7")</f>
        <v>10.18730/1PDH7</v>
      </c>
    </row>
    <row r="323" spans="1:8" x14ac:dyDescent="0.35">
      <c r="A323" s="2" t="s">
        <v>761</v>
      </c>
      <c r="B323" s="7" t="str">
        <f>HYPERLINK("https://db.cngb.org/search/sample/CNS0047679/","CNS0047679")</f>
        <v>CNS0047679</v>
      </c>
      <c r="C323" s="11" t="str">
        <f>HYPERLINK("ftp://ftp.cngb.org/pub/CNSA/data2/CNP0000335/CNS0047679/CNX0036393/","S317 FQ")</f>
        <v>S317 FQ</v>
      </c>
      <c r="D323" s="11" t="str">
        <f>HYPERLINK("ftp://ftp.cngb.org/pub/CNSA/data2/CNP0000335/CNS0047679/CNX0116162/CNR0138542/","S317 BAM")</f>
        <v>S317 BAM</v>
      </c>
      <c r="E323" s="3" t="s">
        <v>316</v>
      </c>
      <c r="F323" s="9" t="str">
        <f>HYPERLINK("https://dx.doi.org/10.18730/JE4CG","10.18730/JE4CG")</f>
        <v>10.18730/JE4CG</v>
      </c>
      <c r="G323" s="9" t="str">
        <f>HYPERLINK("http://cgngenis.wur.nl/AccessionDetails.aspx?acnumber=CGN23091","CGN23091")</f>
        <v>CGN23091</v>
      </c>
      <c r="H323" s="9" t="str">
        <f>HYPERLINK("https://dx.doi.org/10.18730/106XP","10.18730/106XP")</f>
        <v>10.18730/106XP</v>
      </c>
    </row>
    <row r="324" spans="1:8" x14ac:dyDescent="0.35">
      <c r="A324" s="2" t="s">
        <v>762</v>
      </c>
      <c r="B324" s="7" t="str">
        <f>HYPERLINK("https://db.cngb.org/search/sample/CNS0047731/","CNS0047731")</f>
        <v>CNS0047731</v>
      </c>
      <c r="C324" s="11" t="str">
        <f>HYPERLINK("ftp://ftp.cngb.org/pub/CNSA/data2/CNP0000335/CNS0047731/CNX0036394/","S318 FQ")</f>
        <v>S318 FQ</v>
      </c>
      <c r="D324" s="11" t="str">
        <f>HYPERLINK("ftp://ftp.cngb.org/pub/CNSA/data2/CNP0000335/CNS0047731/CNX0116163/CNR0138543/","S318 BAM")</f>
        <v>S318 BAM</v>
      </c>
      <c r="E324" s="3" t="s">
        <v>317</v>
      </c>
      <c r="F324" s="9" t="str">
        <f>HYPERLINK("https://dx.doi.org/10.18730/JE4DH","10.18730/JE4DH")</f>
        <v>10.18730/JE4DH</v>
      </c>
      <c r="G324" s="9" t="str">
        <f>HYPERLINK("http://cgngenis.wur.nl/AccessionDetails.aspx?acnumber=CGN23855","CGN23855")</f>
        <v>CGN23855</v>
      </c>
      <c r="H324" s="9" t="str">
        <f>HYPERLINK("https://dx.doi.org/10.18730/1AJQN","10.18730/1AJQN")</f>
        <v>10.18730/1AJQN</v>
      </c>
    </row>
    <row r="325" spans="1:8" x14ac:dyDescent="0.35">
      <c r="A325" s="2" t="s">
        <v>763</v>
      </c>
      <c r="B325" s="7" t="str">
        <f>HYPERLINK("https://db.cngb.org/search/sample/CNS0047662/","CNS0047662")</f>
        <v>CNS0047662</v>
      </c>
      <c r="C325" s="11" t="str">
        <f>HYPERLINK("ftp://ftp.cngb.org/pub/CNSA/data2/CNP0000335/CNS0047662/CNX0036395/","S319 FQ")</f>
        <v>S319 FQ</v>
      </c>
      <c r="D325" s="11" t="str">
        <f>HYPERLINK("ftp://ftp.cngb.org/pub/CNSA/data2/CNP0000335/CNS0047662/CNX0116164/CNR0138544/","S319 BAM")</f>
        <v>S319 BAM</v>
      </c>
      <c r="E325" s="3" t="s">
        <v>318</v>
      </c>
      <c r="F325" s="9" t="str">
        <f>HYPERLINK("https://dx.doi.org/10.18730/JE4EJ","10.18730/JE4EJ")</f>
        <v>10.18730/JE4EJ</v>
      </c>
      <c r="G325" s="9" t="str">
        <f>HYPERLINK("http://cgngenis.wur.nl/AccessionDetails.aspx?acnumber=CGN23856","CGN23856")</f>
        <v>CGN23856</v>
      </c>
      <c r="H325" s="9" t="str">
        <f>HYPERLINK("https://dx.doi.org/10.18730/1AJRP","10.18730/1AJRP")</f>
        <v>10.18730/1AJRP</v>
      </c>
    </row>
    <row r="326" spans="1:8" x14ac:dyDescent="0.35">
      <c r="A326" s="2" t="s">
        <v>764</v>
      </c>
      <c r="B326" s="7" t="str">
        <f>HYPERLINK("https://db.cngb.org/search/sample/CNS0047916/","CNS0047916")</f>
        <v>CNS0047916</v>
      </c>
      <c r="C326" s="11" t="str">
        <f>HYPERLINK("ftp://ftp.cngb.org/pub/CNSA/data2/CNP0000335/CNS0047916/CNX0036396/","S320 FQ")</f>
        <v>S320 FQ</v>
      </c>
      <c r="D326" s="11" t="str">
        <f>HYPERLINK("ftp://ftp.cngb.org/pub/CNSA/data2/CNP0000335/CNS0047916/CNX0116165/CNR0138545/","S320 BAM")</f>
        <v>S320 BAM</v>
      </c>
      <c r="E326" s="3" t="s">
        <v>319</v>
      </c>
      <c r="F326" s="9" t="str">
        <f>HYPERLINK("https://dx.doi.org/10.18730/JE4FK","10.18730/JE4FK")</f>
        <v>10.18730/JE4FK</v>
      </c>
      <c r="G326" s="9" t="str">
        <f>HYPERLINK("http://cgngenis.wur.nl/AccessionDetails.aspx?acnumber=CGN23860","CGN23860")</f>
        <v>CGN23860</v>
      </c>
      <c r="H326" s="9" t="str">
        <f>HYPERLINK("https://dx.doi.org/10.18730/1H1RQ","10.18730/1H1RQ")</f>
        <v>10.18730/1H1RQ</v>
      </c>
    </row>
    <row r="327" spans="1:8" x14ac:dyDescent="0.35">
      <c r="A327" s="2" t="s">
        <v>765</v>
      </c>
      <c r="B327" s="7" t="str">
        <f>HYPERLINK("https://db.cngb.org/search/sample/CNS0047811/","CNS0047811")</f>
        <v>CNS0047811</v>
      </c>
      <c r="C327" s="11" t="str">
        <f>HYPERLINK("ftp://ftp.cngb.org/pub/CNSA/data2/CNP0000335/CNS0047811/CNX0036397/","S321 FQ")</f>
        <v>S321 FQ</v>
      </c>
      <c r="D327" s="11" t="str">
        <f>HYPERLINK("ftp://ftp.cngb.org/pub/CNSA/data2/CNP0000335/CNS0047811/CNX0116166/CNR0138546/","S321 BAM")</f>
        <v>S321 BAM</v>
      </c>
      <c r="E327" s="3" t="s">
        <v>320</v>
      </c>
      <c r="F327" s="9" t="str">
        <f>HYPERLINK("https://dx.doi.org/10.18730/JE4GM","10.18730/JE4GM")</f>
        <v>10.18730/JE4GM</v>
      </c>
      <c r="G327" s="9" t="str">
        <f>HYPERLINK("http://cgngenis.wur.nl/AccessionDetails.aspx?acnumber=CGN23869","CGN23869")</f>
        <v>CGN23869</v>
      </c>
      <c r="H327" s="9" t="str">
        <f>HYPERLINK("https://dx.doi.org/10.18730/1H24=","10.18730/1H24=")</f>
        <v>10.18730/1H24=</v>
      </c>
    </row>
    <row r="328" spans="1:8" x14ac:dyDescent="0.35">
      <c r="A328" s="2" t="s">
        <v>766</v>
      </c>
      <c r="B328" s="7" t="str">
        <f>HYPERLINK("https://db.cngb.org/search/sample/CNS0047816/","CNS0047816")</f>
        <v>CNS0047816</v>
      </c>
      <c r="C328" s="11" t="str">
        <f>HYPERLINK("ftp://ftp.cngb.org/pub/CNSA/data2/CNP0000335/CNS0047816/CNX0036398/","S322 FQ")</f>
        <v>S322 FQ</v>
      </c>
      <c r="D328" s="11" t="str">
        <f>HYPERLINK("ftp://ftp.cngb.org/pub/CNSA/data2/CNP0000335/CNS0047816/CNX0116167/CNR0138547/","S322 BAM")</f>
        <v>S322 BAM</v>
      </c>
      <c r="E328" s="3" t="s">
        <v>321</v>
      </c>
      <c r="F328" s="9" t="str">
        <f>HYPERLINK("https://dx.doi.org/10.18730/JE4HN","10.18730/JE4HN")</f>
        <v>10.18730/JE4HN</v>
      </c>
      <c r="G328" s="9" t="str">
        <f>HYPERLINK("http://cgngenis.wur.nl/AccessionDetails.aspx?acnumber=CGN23871","CGN23871")</f>
        <v>CGN23871</v>
      </c>
      <c r="H328" s="9" t="str">
        <f>HYPERLINK("https://dx.doi.org/10.18730/1NRG0","10.18730/1NRG0")</f>
        <v>10.18730/1NRG0</v>
      </c>
    </row>
    <row r="329" spans="1:8" x14ac:dyDescent="0.35">
      <c r="A329" s="2" t="s">
        <v>767</v>
      </c>
      <c r="B329" s="7" t="str">
        <f>HYPERLINK("https://db.cngb.org/search/sample/CNS0047919/","CNS0047919")</f>
        <v>CNS0047919</v>
      </c>
      <c r="C329" s="11" t="str">
        <f>HYPERLINK("ftp://ftp.cngb.org/pub/CNSA/data2/CNP0000335/CNS0047919/CNX0036399/","S323 FQ")</f>
        <v>S323 FQ</v>
      </c>
      <c r="D329" s="11" t="str">
        <f>HYPERLINK("ftp://ftp.cngb.org/pub/CNSA/data2/CNP0000335/CNS0047919/CNX0116168/CNR0138548/","S323 BAM")</f>
        <v>S323 BAM</v>
      </c>
      <c r="E329" s="3" t="s">
        <v>322</v>
      </c>
      <c r="F329" s="9" t="str">
        <f>HYPERLINK("https://dx.doi.org/10.18730/JE4JP","10.18730/JE4JP")</f>
        <v>10.18730/JE4JP</v>
      </c>
      <c r="G329" s="9" t="str">
        <f>HYPERLINK("http://cgngenis.wur.nl/AccessionDetails.aspx?acnumber=CGN23872","CGN23872")</f>
        <v>CGN23872</v>
      </c>
      <c r="H329" s="9" t="str">
        <f>HYPERLINK("https://dx.doi.org/10.18730/1NRJ2","10.18730/1NRJ2")</f>
        <v>10.18730/1NRJ2</v>
      </c>
    </row>
    <row r="330" spans="1:8" x14ac:dyDescent="0.35">
      <c r="A330" s="2" t="s">
        <v>768</v>
      </c>
      <c r="B330" s="7" t="str">
        <f>HYPERLINK("https://db.cngb.org/search/sample/CNS0047817/","CNS0047817")</f>
        <v>CNS0047817</v>
      </c>
      <c r="C330" s="11" t="str">
        <f>HYPERLINK("ftp://ftp.cngb.org/pub/CNSA/data2/CNP0000335/CNS0047817/CNX0036400/","S324 FQ")</f>
        <v>S324 FQ</v>
      </c>
      <c r="D330" s="11" t="str">
        <f>HYPERLINK("ftp://ftp.cngb.org/pub/CNSA/data2/CNP0000335/CNS0047817/CNX0116169/CNR0138549/","S324 BAM")</f>
        <v>S324 BAM</v>
      </c>
      <c r="E330" s="3" t="s">
        <v>323</v>
      </c>
      <c r="F330" s="9" t="str">
        <f>HYPERLINK("https://dx.doi.org/10.18730/JE4KQ","10.18730/JE4KQ")</f>
        <v>10.18730/JE4KQ</v>
      </c>
      <c r="G330" s="9" t="str">
        <f>HYPERLINK("http://cgngenis.wur.nl/AccessionDetails.aspx?acnumber=CGN23874","CGN23874")</f>
        <v>CGN23874</v>
      </c>
      <c r="H330" s="9" t="str">
        <f>HYPERLINK("https://dx.doi.org/10.18730/1NRR8","10.18730/1NRR8")</f>
        <v>10.18730/1NRR8</v>
      </c>
    </row>
    <row r="331" spans="1:8" x14ac:dyDescent="0.35">
      <c r="A331" s="2" t="s">
        <v>769</v>
      </c>
      <c r="B331" s="7" t="str">
        <f>HYPERLINK("https://db.cngb.org/search/sample/CNS0047684/","CNS0047684")</f>
        <v>CNS0047684</v>
      </c>
      <c r="C331" s="11" t="str">
        <f>HYPERLINK("ftp://ftp.cngb.org/pub/CNSA/data2/CNP0000335/CNS0047684/CNX0036401/","S325 FQ")</f>
        <v>S325 FQ</v>
      </c>
      <c r="D331" s="11" t="str">
        <f>HYPERLINK("ftp://ftp.cngb.org/pub/CNSA/data2/CNP0000335/CNS0047684/CNX0116170/CNR0138550/","S325 BAM")</f>
        <v>S325 BAM</v>
      </c>
      <c r="E331" s="3" t="s">
        <v>324</v>
      </c>
      <c r="F331" s="9" t="str">
        <f>HYPERLINK("https://dx.doi.org/10.18730/JE4MR","10.18730/JE4MR")</f>
        <v>10.18730/JE4MR</v>
      </c>
      <c r="G331" s="9" t="str">
        <f>HYPERLINK("http://cgngenis.wur.nl/AccessionDetails.aspx?acnumber=CGN23877","CGN23877")</f>
        <v>CGN23877</v>
      </c>
      <c r="H331" s="9" t="str">
        <f>HYPERLINK("https://dx.doi.org/10.18730/1P5KC","10.18730/1P5KC")</f>
        <v>10.18730/1P5KC</v>
      </c>
    </row>
    <row r="332" spans="1:8" x14ac:dyDescent="0.35">
      <c r="A332" s="2" t="s">
        <v>770</v>
      </c>
      <c r="B332" s="7" t="str">
        <f>HYPERLINK("https://db.cngb.org/search/sample/CNS0047882/","CNS0047882")</f>
        <v>CNS0047882</v>
      </c>
      <c r="C332" s="11" t="str">
        <f>HYPERLINK("ftp://ftp.cngb.org/pub/CNSA/data2/CNP0000335/CNS0047882/CNX0036402/","S326 FQ")</f>
        <v>S326 FQ</v>
      </c>
      <c r="D332" s="11" t="str">
        <f>HYPERLINK("ftp://ftp.cngb.org/pub/CNSA/data2/CNP0000335/CNS0047882/CNX0116171/CNR0138551/","S326 BAM")</f>
        <v>S326 BAM</v>
      </c>
      <c r="E332" s="3" t="s">
        <v>325</v>
      </c>
      <c r="F332" s="9" t="str">
        <f>HYPERLINK("https://dx.doi.org/10.18730/JE4NS","10.18730/JE4NS")</f>
        <v>10.18730/JE4NS</v>
      </c>
      <c r="G332" s="9" t="str">
        <f>HYPERLINK("http://cgngenis.wur.nl/AccessionDetails.aspx?acnumber=CGN23884","CGN23884")</f>
        <v>CGN23884</v>
      </c>
      <c r="H332" s="9" t="str">
        <f>HYPERLINK("https://dx.doi.org/10.18730/1PDB1","10.18730/1PDB1")</f>
        <v>10.18730/1PDB1</v>
      </c>
    </row>
    <row r="333" spans="1:8" x14ac:dyDescent="0.35">
      <c r="A333" s="2" t="s">
        <v>771</v>
      </c>
      <c r="B333" s="7" t="str">
        <f>HYPERLINK("https://db.cngb.org/search/sample/CNS0047621/","CNS0047621")</f>
        <v>CNS0047621</v>
      </c>
      <c r="C333" s="11" t="str">
        <f>HYPERLINK("ftp://ftp.cngb.org/pub/CNSA/data2/CNP0000335/CNS0047621/CNX0036403/","S327 FQ")</f>
        <v>S327 FQ</v>
      </c>
      <c r="D333" s="11" t="str">
        <f>HYPERLINK("ftp://ftp.cngb.org/pub/CNSA/data2/CNP0000335/CNS0047621/CNX0116172/CNR0138552/","S327 BAM")</f>
        <v>S327 BAM</v>
      </c>
      <c r="E333" s="3" t="s">
        <v>326</v>
      </c>
      <c r="F333" s="9" t="str">
        <f>HYPERLINK("https://dx.doi.org/10.18730/JE4PT","10.18730/JE4PT")</f>
        <v>10.18730/JE4PT</v>
      </c>
      <c r="G333" s="9" t="str">
        <f>HYPERLINK("http://cgngenis.wur.nl/AccessionDetails.aspx?acnumber=CGN23893","CGN23893")</f>
        <v>CGN23893</v>
      </c>
      <c r="H333" s="9" t="str">
        <f>HYPERLINK("https://dx.doi.org/10.18730/106C5","10.18730/106C5")</f>
        <v>10.18730/106C5</v>
      </c>
    </row>
    <row r="334" spans="1:8" x14ac:dyDescent="0.35">
      <c r="A334" s="2" t="s">
        <v>772</v>
      </c>
      <c r="B334" s="7" t="str">
        <f>HYPERLINK("https://db.cngb.org/search/sample/CNS0047938/","CNS0047938")</f>
        <v>CNS0047938</v>
      </c>
      <c r="C334" s="11" t="str">
        <f>HYPERLINK("ftp://ftp.cngb.org/pub/CNSA/data2/CNP0000335/CNS0047938/CNX0036404/","S328 FQ")</f>
        <v>S328 FQ</v>
      </c>
      <c r="D334" s="11" t="str">
        <f>HYPERLINK("ftp://ftp.cngb.org/pub/CNSA/data2/CNP0000335/CNS0047938/CNX0116173/CNR0138553/","S328 BAM")</f>
        <v>S328 BAM</v>
      </c>
      <c r="E334" s="3" t="s">
        <v>327</v>
      </c>
      <c r="F334" s="9" t="str">
        <f>HYPERLINK("https://dx.doi.org/10.18730/JE4QV","10.18730/JE4QV")</f>
        <v>10.18730/JE4QV</v>
      </c>
      <c r="G334" s="9" t="str">
        <f>HYPERLINK("http://cgngenis.wur.nl/AccessionDetails.aspx?acnumber=CGN23895","CGN23895")</f>
        <v>CGN23895</v>
      </c>
      <c r="H334" s="9" t="str">
        <f>HYPERLINK("https://dx.doi.org/10.18730/106F8","10.18730/106F8")</f>
        <v>10.18730/106F8</v>
      </c>
    </row>
    <row r="335" spans="1:8" x14ac:dyDescent="0.35">
      <c r="A335" s="2" t="s">
        <v>773</v>
      </c>
      <c r="B335" s="7" t="str">
        <f>HYPERLINK("https://db.cngb.org/search/sample/CNS0047607/","CNS0047607")</f>
        <v>CNS0047607</v>
      </c>
      <c r="C335" s="11" t="str">
        <f>HYPERLINK("ftp://ftp.cngb.org/pub/CNSA/data2/CNP0000335/CNS0047607/CNX0036405/","S329 FQ")</f>
        <v>S329 FQ</v>
      </c>
      <c r="D335" s="11" t="str">
        <f>HYPERLINK("ftp://ftp.cngb.org/pub/CNSA/data2/CNP0000335/CNS0047607/CNX0116174/CNR0138554/","S329 BAM")</f>
        <v>S329 BAM</v>
      </c>
      <c r="E335" s="3" t="s">
        <v>328</v>
      </c>
      <c r="F335" s="9" t="str">
        <f>HYPERLINK("https://dx.doi.org/10.18730/JE4RW","10.18730/JE4RW")</f>
        <v>10.18730/JE4RW</v>
      </c>
      <c r="G335" s="9" t="str">
        <f>HYPERLINK("http://cgngenis.wur.nl/AccessionDetails.aspx?acnumber=CGN24779","CGN24779")</f>
        <v>CGN24779</v>
      </c>
      <c r="H335" s="9" t="str">
        <f>HYPERLINK("https://dx.doi.org/10.18730/114WK","10.18730/114WK")</f>
        <v>10.18730/114WK</v>
      </c>
    </row>
    <row r="336" spans="1:8" x14ac:dyDescent="0.35">
      <c r="A336" s="2" t="s">
        <v>774</v>
      </c>
      <c r="B336" s="7" t="str">
        <f>HYPERLINK("https://db.cngb.org/search/sample/CNS0047590/","CNS0047590")</f>
        <v>CNS0047590</v>
      </c>
      <c r="C336" s="11" t="str">
        <f>HYPERLINK("ftp://ftp.cngb.org/pub/CNSA/data2/CNP0000335/CNS0047590/CNX0036406/","S330 FQ")</f>
        <v>S330 FQ</v>
      </c>
      <c r="D336" s="11" t="str">
        <f>HYPERLINK("ftp://ftp.cngb.org/pub/CNSA/data2/CNP0000335/CNS0047590/CNX0116175/CNR0138555/","S330 BAM")</f>
        <v>S330 BAM</v>
      </c>
      <c r="E336" s="3" t="s">
        <v>329</v>
      </c>
      <c r="F336" s="9" t="str">
        <f>HYPERLINK("https://dx.doi.org/10.18730/JE4SX","10.18730/JE4SX")</f>
        <v>10.18730/JE4SX</v>
      </c>
      <c r="G336" s="9" t="str">
        <f>HYPERLINK("http://cgngenis.wur.nl/AccessionDetails.aspx?acnumber=CGN24780","CGN24780")</f>
        <v>CGN24780</v>
      </c>
      <c r="H336" s="9" t="str">
        <f>HYPERLINK("https://dx.doi.org/10.18730/114XM","10.18730/114XM")</f>
        <v>10.18730/114XM</v>
      </c>
    </row>
    <row r="337" spans="1:8" x14ac:dyDescent="0.35">
      <c r="A337" s="2" t="s">
        <v>775</v>
      </c>
      <c r="B337" s="7" t="str">
        <f>HYPERLINK("https://db.cngb.org/search/sample/CNS0047707/","CNS0047707")</f>
        <v>CNS0047707</v>
      </c>
      <c r="C337" s="11" t="str">
        <f>HYPERLINK("ftp://ftp.cngb.org/pub/CNSA/data2/CNP0000335/CNS0047707/CNX0036162/","S331 FQ")</f>
        <v>S331 FQ</v>
      </c>
      <c r="D337" s="11" t="str">
        <f>HYPERLINK("ftp://ftp.cngb.org/pub/CNSA/data2/CNP0000335/CNS0047707/CNX0116176/CNR0138556/","S331 BAM")</f>
        <v>S331 BAM</v>
      </c>
      <c r="E337" s="3" t="s">
        <v>330</v>
      </c>
      <c r="F337" s="9" t="str">
        <f>HYPERLINK("https://dx.doi.org/10.18730/JE4TY","10.18730/JE4TY")</f>
        <v>10.18730/JE4TY</v>
      </c>
      <c r="G337" s="2" t="s">
        <v>891</v>
      </c>
      <c r="H337" s="9"/>
    </row>
    <row r="338" spans="1:8" x14ac:dyDescent="0.35">
      <c r="A338" s="2" t="s">
        <v>776</v>
      </c>
      <c r="B338" s="7" t="str">
        <f>HYPERLINK("https://db.cngb.org/search/sample/CNS0047918/","CNS0047918")</f>
        <v>CNS0047918</v>
      </c>
      <c r="C338" s="11" t="str">
        <f>HYPERLINK("ftp://ftp.cngb.org/pub/CNSA/data2/CNP0000335/CNS0047918/CNX0036407/","S332 FQ")</f>
        <v>S332 FQ</v>
      </c>
      <c r="D338" s="11" t="str">
        <f>HYPERLINK("ftp://ftp.cngb.org/pub/CNSA/data2/CNP0000335/CNS0047918/CNX0116177/CNR0138557/","S332 BAM")</f>
        <v>S332 BAM</v>
      </c>
      <c r="E338" s="3" t="s">
        <v>331</v>
      </c>
      <c r="F338" s="9" t="str">
        <f>HYPERLINK("https://dx.doi.org/10.18730/JE4VZ","10.18730/JE4VZ")</f>
        <v>10.18730/JE4VZ</v>
      </c>
      <c r="G338" s="9" t="str">
        <f>HYPERLINK("http://cgngenis.wur.nl/AccessionDetails.aspx?acnumber=CGN05147","CGN05147")</f>
        <v>CGN05147</v>
      </c>
      <c r="H338" s="9" t="str">
        <f>HYPERLINK("https://dx.doi.org/10.18730/17T60","10.18730/17T60")</f>
        <v>10.18730/17T60</v>
      </c>
    </row>
    <row r="339" spans="1:8" x14ac:dyDescent="0.35">
      <c r="A339" s="2" t="s">
        <v>777</v>
      </c>
      <c r="B339" s="7" t="str">
        <f>HYPERLINK("https://db.cngb.org/search/sample/CNS0047873/","CNS0047873")</f>
        <v>CNS0047873</v>
      </c>
      <c r="C339" s="11" t="str">
        <f>HYPERLINK("ftp://ftp.cngb.org/pub/CNSA/data2/CNP0000335/CNS0047873/CNX0036207/","S333 FQ")</f>
        <v>S333 FQ</v>
      </c>
      <c r="D339" s="11" t="str">
        <f>HYPERLINK("ftp://ftp.cngb.org/pub/CNSA/data2/CNP0000335/CNS0047873/CNX0116178/CNR0138558/","S333 BAM")</f>
        <v>S333 BAM</v>
      </c>
      <c r="E339" s="3" t="s">
        <v>332</v>
      </c>
      <c r="F339" s="9" t="str">
        <f>HYPERLINK("https://dx.doi.org/10.18730/JE4W*","10.18730/JE4W*")</f>
        <v>10.18730/JE4W*</v>
      </c>
      <c r="G339" s="9" t="str">
        <f>HYPERLINK("http://cgngenis.wur.nl/AccessionDetails.aspx?acnumber=CGN05271","CGN05271")</f>
        <v>CGN05271</v>
      </c>
      <c r="H339" s="9" t="str">
        <f>HYPERLINK("https://dx.doi.org/10.18730/17S10","10.18730/17S10")</f>
        <v>10.18730/17S10</v>
      </c>
    </row>
    <row r="340" spans="1:8" x14ac:dyDescent="0.35">
      <c r="A340" s="2" t="s">
        <v>778</v>
      </c>
      <c r="B340" s="7" t="str">
        <f>HYPERLINK("https://db.cngb.org/search/sample/CNS0047932/","CNS0047932")</f>
        <v>CNS0047932</v>
      </c>
      <c r="C340" s="11" t="str">
        <f>HYPERLINK("ftp://ftp.cngb.org/pub/CNSA/data2/CNP0000335/CNS0047932/CNX0036408/","S334 FQ")</f>
        <v>S334 FQ</v>
      </c>
      <c r="D340" s="11" t="str">
        <f>HYPERLINK("ftp://ftp.cngb.org/pub/CNSA/data2/CNP0000335/CNS0047932/CNX0116179/CNR0138559/","S334 BAM")</f>
        <v>S334 BAM</v>
      </c>
      <c r="E340" s="3" t="s">
        <v>333</v>
      </c>
      <c r="F340" s="9" t="str">
        <f>HYPERLINK("https://dx.doi.org/10.18730/JE4X~","10.18730/JE4X~")</f>
        <v>10.18730/JE4X~</v>
      </c>
      <c r="G340" s="9" t="str">
        <f>HYPERLINK("http://cgngenis.wur.nl/AccessionDetails.aspx?acnumber=CGN05282","CGN05282")</f>
        <v>CGN05282</v>
      </c>
      <c r="H340" s="9" t="str">
        <f>HYPERLINK("https://dx.doi.org/10.18730/17S21","10.18730/17S21")</f>
        <v>10.18730/17S21</v>
      </c>
    </row>
    <row r="341" spans="1:8" x14ac:dyDescent="0.35">
      <c r="A341" s="2" t="s">
        <v>779</v>
      </c>
      <c r="B341" s="7" t="str">
        <f>HYPERLINK("https://db.cngb.org/search/sample/CNS0047726/","CNS0047726")</f>
        <v>CNS0047726</v>
      </c>
      <c r="C341" s="11" t="str">
        <f>HYPERLINK("ftp://ftp.cngb.org/pub/CNSA/data2/CNP0000335/CNS0047726/CNX0036409/","S335 FQ")</f>
        <v>S335 FQ</v>
      </c>
      <c r="D341" s="11" t="str">
        <f>HYPERLINK("ftp://ftp.cngb.org/pub/CNSA/data2/CNP0000335/CNS0047726/CNX0116180/CNR0138560/","S335 BAM")</f>
        <v>S335 BAM</v>
      </c>
      <c r="E341" s="3" t="s">
        <v>334</v>
      </c>
      <c r="F341" s="9" t="str">
        <f>HYPERLINK("https://dx.doi.org/10.18730/JE4Y$","10.18730/JE4Y$")</f>
        <v>10.18730/JE4Y$</v>
      </c>
      <c r="G341" s="9" t="str">
        <f>HYPERLINK("http://cgngenis.wur.nl/AccessionDetails.aspx?acnumber=CGN05301","CGN05301")</f>
        <v>CGN05301</v>
      </c>
      <c r="H341" s="9" t="str">
        <f>HYPERLINK("https://dx.doi.org/10.18730/17S43","10.18730/17S43")</f>
        <v>10.18730/17S43</v>
      </c>
    </row>
    <row r="342" spans="1:8" x14ac:dyDescent="0.35">
      <c r="A342" s="2" t="s">
        <v>780</v>
      </c>
      <c r="B342" s="7" t="str">
        <f>HYPERLINK("https://db.cngb.org/search/sample/CNS0047944/","CNS0047944")</f>
        <v>CNS0047944</v>
      </c>
      <c r="C342" s="11" t="str">
        <f>HYPERLINK("ftp://ftp.cngb.org/pub/CNSA/data2/CNP0000335/CNS0047944/CNX0036410/","S336 FQ")</f>
        <v>S336 FQ</v>
      </c>
      <c r="D342" s="11" t="str">
        <f>HYPERLINK("ftp://ftp.cngb.org/pub/CNSA/data2/CNP0000335/CNS0047944/CNX0116181/CNR0138561/","S336 BAM")</f>
        <v>S336 BAM</v>
      </c>
      <c r="E342" s="3" t="s">
        <v>335</v>
      </c>
      <c r="F342" s="9" t="str">
        <f>HYPERLINK("https://dx.doi.org/10.18730/JE4Z=","10.18730/JE4Z=")</f>
        <v>10.18730/JE4Z=</v>
      </c>
      <c r="G342" s="9" t="str">
        <f>HYPERLINK("http://cgngenis.wur.nl/AccessionDetails.aspx?acnumber=CGN05304","CGN05304")</f>
        <v>CGN05304</v>
      </c>
      <c r="H342" s="9" t="str">
        <f>HYPERLINK("https://dx.doi.org/10.18730/17S65","10.18730/17S65")</f>
        <v>10.18730/17S65</v>
      </c>
    </row>
    <row r="343" spans="1:8" x14ac:dyDescent="0.35">
      <c r="A343" s="2" t="s">
        <v>781</v>
      </c>
      <c r="B343" s="7" t="str">
        <f>HYPERLINK("https://db.cngb.org/search/sample/CNS0047563/","CNS0047563")</f>
        <v>CNS0047563</v>
      </c>
      <c r="C343" s="11" t="str">
        <f>HYPERLINK("ftp://ftp.cngb.org/pub/CNSA/data2/CNP0000335/CNS0047563/CNX0036411/","S337 FQ")</f>
        <v>S337 FQ</v>
      </c>
      <c r="D343" s="11" t="str">
        <f>HYPERLINK("ftp://ftp.cngb.org/pub/CNSA/data2/CNP0000335/CNS0047563/CNX0116182/CNR0138562/","S337 BAM")</f>
        <v>S337 BAM</v>
      </c>
      <c r="E343" s="3" t="s">
        <v>336</v>
      </c>
      <c r="F343" s="9" t="str">
        <f>HYPERLINK("https://dx.doi.org/10.18730/JE50U","10.18730/JE50U")</f>
        <v>10.18730/JE50U</v>
      </c>
      <c r="G343" s="9" t="str">
        <f>HYPERLINK("http://cgngenis.wur.nl/AccessionDetails.aspx?acnumber=CGN05306","CGN05306")</f>
        <v>CGN05306</v>
      </c>
      <c r="H343" s="9" t="str">
        <f>HYPERLINK("https://dx.doi.org/10.18730/17S98","10.18730/17S98")</f>
        <v>10.18730/17S98</v>
      </c>
    </row>
    <row r="344" spans="1:8" x14ac:dyDescent="0.35">
      <c r="A344" s="2" t="s">
        <v>782</v>
      </c>
      <c r="B344" s="7" t="str">
        <f>HYPERLINK("https://db.cngb.org/search/sample/CNS0047787/","CNS0047787")</f>
        <v>CNS0047787</v>
      </c>
      <c r="C344" s="11" t="str">
        <f>HYPERLINK("ftp://ftp.cngb.org/pub/CNSA/data2/CNP0000335/CNS0047787/CNX0036412/","S338 FQ")</f>
        <v>S338 FQ</v>
      </c>
      <c r="D344" s="11" t="str">
        <f>HYPERLINK("ftp://ftp.cngb.org/pub/CNSA/data2/CNP0000335/CNS0047787/CNX0116183/CNR0138563/","S338 BAM")</f>
        <v>S338 BAM</v>
      </c>
      <c r="E344" s="3" t="s">
        <v>337</v>
      </c>
      <c r="F344" s="9" t="str">
        <f>HYPERLINK("https://dx.doi.org/10.18730/JE510","10.18730/JE510")</f>
        <v>10.18730/JE510</v>
      </c>
      <c r="G344" s="9" t="str">
        <f>HYPERLINK("http://cgngenis.wur.nl/AccessionDetails.aspx?acnumber=CGN05309","CGN05309")</f>
        <v>CGN05309</v>
      </c>
      <c r="H344" s="9" t="str">
        <f>HYPERLINK("https://dx.doi.org/10.18730/17SCB","10.18730/17SCB")</f>
        <v>10.18730/17SCB</v>
      </c>
    </row>
    <row r="345" spans="1:8" x14ac:dyDescent="0.35">
      <c r="A345" s="2" t="s">
        <v>783</v>
      </c>
      <c r="B345" s="7" t="str">
        <f>HYPERLINK("https://db.cngb.org/search/sample/CNS0047844/","CNS0047844")</f>
        <v>CNS0047844</v>
      </c>
      <c r="C345" s="11" t="str">
        <f>HYPERLINK("ftp://ftp.cngb.org/pub/CNSA/data2/CNP0000335/CNS0047844/CNX0036413/","S339 FQ")</f>
        <v>S339 FQ</v>
      </c>
      <c r="D345" s="11" t="str">
        <f>HYPERLINK("ftp://ftp.cngb.org/pub/CNSA/data2/CNP0000335/CNS0047844/CNX0116184/CNR0138564/","S339 BAM")</f>
        <v>S339 BAM</v>
      </c>
      <c r="E345" s="3" t="s">
        <v>338</v>
      </c>
      <c r="F345" s="9" t="str">
        <f>HYPERLINK("https://dx.doi.org/10.18730/S9JQY","10.18730/S9JQY")</f>
        <v>10.18730/S9JQY</v>
      </c>
      <c r="G345" s="9" t="str">
        <f>HYPERLINK("http://cgngenis.wur.nl/AccessionDetails.aspx?acnumber=CGN05310","CGN05310")</f>
        <v>CGN05310</v>
      </c>
      <c r="H345" s="9" t="str">
        <f>HYPERLINK("https://dx.doi.org/10.18730/17SDC","10.18730/17SDC")</f>
        <v>10.18730/17SDC</v>
      </c>
    </row>
    <row r="346" spans="1:8" x14ac:dyDescent="0.35">
      <c r="A346" s="2" t="s">
        <v>784</v>
      </c>
      <c r="B346" s="7" t="str">
        <f>HYPERLINK("https://db.cngb.org/search/sample/CNS0047802/","CNS0047802")</f>
        <v>CNS0047802</v>
      </c>
      <c r="C346" s="11" t="str">
        <f>HYPERLINK("ftp://ftp.cngb.org/pub/CNSA/data2/CNP0000335/CNS0047802/CNX0036414/","S340 FQ")</f>
        <v>S340 FQ</v>
      </c>
      <c r="D346" s="11" t="str">
        <f>HYPERLINK("ftp://ftp.cngb.org/pub/CNSA/data2/CNP0000335/CNS0047802/CNX0116185/CNR0138565/","S340 BAM")</f>
        <v>S340 BAM</v>
      </c>
      <c r="E346" s="3" t="s">
        <v>339</v>
      </c>
      <c r="F346" s="9" t="str">
        <f>HYPERLINK("https://dx.doi.org/10.18730/S9JRZ","10.18730/S9JRZ")</f>
        <v>10.18730/S9JRZ</v>
      </c>
      <c r="G346" s="9" t="str">
        <f>HYPERLINK("http://cgngenis.wur.nl/AccessionDetails.aspx?acnumber=CGN05311","CGN05311")</f>
        <v>CGN05311</v>
      </c>
      <c r="H346" s="9" t="str">
        <f>HYPERLINK("https://dx.doi.org/10.18730/17SED","10.18730/17SED")</f>
        <v>10.18730/17SED</v>
      </c>
    </row>
    <row r="347" spans="1:8" x14ac:dyDescent="0.35">
      <c r="A347" s="2" t="s">
        <v>785</v>
      </c>
      <c r="B347" s="7" t="str">
        <f>HYPERLINK("https://db.cngb.org/search/sample/CNS0047765/","CNS0047765")</f>
        <v>CNS0047765</v>
      </c>
      <c r="C347" s="11" t="str">
        <f>HYPERLINK("ftp://ftp.cngb.org/pub/CNSA/data2/CNP0000335/CNS0047765/CNX0036415/","S341 FQ")</f>
        <v>S341 FQ</v>
      </c>
      <c r="D347" s="11" t="str">
        <f>HYPERLINK("ftp://ftp.cngb.org/pub/CNSA/data2/CNP0000335/CNS0047765/CNX0116186/CNR0138566/","S341 BAM")</f>
        <v>S341 BAM</v>
      </c>
      <c r="E347" s="3" t="s">
        <v>340</v>
      </c>
      <c r="F347" s="9" t="str">
        <f>HYPERLINK("https://dx.doi.org/10.18730/JE521","10.18730/JE521")</f>
        <v>10.18730/JE521</v>
      </c>
      <c r="G347" s="9" t="str">
        <f>HYPERLINK("http://cgngenis.wur.nl/AccessionDetails.aspx?acnumber=CGN05313","CGN05313")</f>
        <v>CGN05313</v>
      </c>
      <c r="H347" s="9" t="str">
        <f>HYPERLINK("https://dx.doi.org/10.18730/17SFE","10.18730/17SFE")</f>
        <v>10.18730/17SFE</v>
      </c>
    </row>
    <row r="348" spans="1:8" x14ac:dyDescent="0.35">
      <c r="A348" s="2" t="s">
        <v>786</v>
      </c>
      <c r="B348" s="7" t="str">
        <f>HYPERLINK("https://db.cngb.org/search/sample/CNS0047885/","CNS0047885")</f>
        <v>CNS0047885</v>
      </c>
      <c r="C348" s="11" t="str">
        <f>HYPERLINK("ftp://ftp.cngb.org/pub/CNSA/data2/CNP0000335/CNS0047885/CNX0036416/","S342 FQ")</f>
        <v>S342 FQ</v>
      </c>
      <c r="D348" s="11" t="str">
        <f>HYPERLINK("ftp://ftp.cngb.org/pub/CNSA/data2/CNP0000335/CNS0047885/CNX0116187/CNR0138567/","S342 BAM")</f>
        <v>S342 BAM</v>
      </c>
      <c r="E348" s="3" t="s">
        <v>341</v>
      </c>
      <c r="F348" s="9" t="str">
        <f>HYPERLINK("https://dx.doi.org/10.18730/S9JS*","10.18730/S9JS*")</f>
        <v>10.18730/S9JS*</v>
      </c>
      <c r="G348" s="9" t="str">
        <f>HYPERLINK("http://cgngenis.wur.nl/AccessionDetails.aspx?acnumber=CGN05314","CGN05314")</f>
        <v>CGN05314</v>
      </c>
      <c r="H348" s="9" t="str">
        <f>HYPERLINK("https://dx.doi.org/10.18730/17SGF","10.18730/17SGF")</f>
        <v>10.18730/17SGF</v>
      </c>
    </row>
    <row r="349" spans="1:8" x14ac:dyDescent="0.35">
      <c r="A349" s="2" t="s">
        <v>787</v>
      </c>
      <c r="B349" s="7" t="str">
        <f>HYPERLINK("https://db.cngb.org/search/sample/CNS0047855/","CNS0047855")</f>
        <v>CNS0047855</v>
      </c>
      <c r="C349" s="11" t="str">
        <f>HYPERLINK("ftp://ftp.cngb.org/pub/CNSA/data2/CNP0000335/CNS0047855/CNX0036417/","S343 FQ")</f>
        <v>S343 FQ</v>
      </c>
      <c r="D349" s="11" t="str">
        <f>HYPERLINK("ftp://ftp.cngb.org/pub/CNSA/data2/CNP0000335/CNS0047855/CNX0116188/CNR0138568/","S343 BAM")</f>
        <v>S343 BAM</v>
      </c>
      <c r="E349" s="3" t="s">
        <v>342</v>
      </c>
      <c r="F349" s="9" t="str">
        <f>HYPERLINK("https://dx.doi.org/10.18730/JE532","10.18730/JE532")</f>
        <v>10.18730/JE532</v>
      </c>
      <c r="G349" s="9" t="str">
        <f>HYPERLINK("http://cgngenis.wur.nl/AccessionDetails.aspx?acnumber=CGN05315","CGN05315")</f>
        <v>CGN05315</v>
      </c>
      <c r="H349" s="9" t="str">
        <f>HYPERLINK("https://dx.doi.org/10.18730/17SHG","10.18730/17SHG")</f>
        <v>10.18730/17SHG</v>
      </c>
    </row>
    <row r="350" spans="1:8" x14ac:dyDescent="0.35">
      <c r="A350" s="2" t="s">
        <v>788</v>
      </c>
      <c r="B350" s="7" t="str">
        <f>HYPERLINK("https://db.cngb.org/search/sample/CNS0047706/","CNS0047706")</f>
        <v>CNS0047706</v>
      </c>
      <c r="C350" s="11" t="str">
        <f>HYPERLINK("ftp://ftp.cngb.org/pub/CNSA/data2/CNP0000335/CNS0047706/CNX0036418/","S344 FQ")</f>
        <v>S344 FQ</v>
      </c>
      <c r="D350" s="11" t="str">
        <f>HYPERLINK("ftp://ftp.cngb.org/pub/CNSA/data2/CNP0000335/CNS0047706/CNX0116189/CNR0138569/","S344 BAM")</f>
        <v>S344 BAM</v>
      </c>
      <c r="E350" s="3" t="s">
        <v>343</v>
      </c>
      <c r="F350" s="9" t="str">
        <f>HYPERLINK("https://dx.doi.org/10.18730/JE543","10.18730/JE543")</f>
        <v>10.18730/JE543</v>
      </c>
      <c r="G350" s="9" t="str">
        <f>HYPERLINK("http://cgngenis.wur.nl/AccessionDetails.aspx?acnumber=CGN05317","CGN05317")</f>
        <v>CGN05317</v>
      </c>
      <c r="H350" s="9" t="str">
        <f>HYPERLINK("https://dx.doi.org/10.18730/17SJH","10.18730/17SJH")</f>
        <v>10.18730/17SJH</v>
      </c>
    </row>
    <row r="351" spans="1:8" x14ac:dyDescent="0.35">
      <c r="A351" s="2" t="s">
        <v>789</v>
      </c>
      <c r="B351" s="7" t="str">
        <f>HYPERLINK("https://db.cngb.org/search/sample/CNS0047807/","CNS0047807")</f>
        <v>CNS0047807</v>
      </c>
      <c r="C351" s="11" t="str">
        <f>HYPERLINK("ftp://ftp.cngb.org/pub/CNSA/data2/CNP0000335/CNS0047807/CNX0036419/","S345 FQ")</f>
        <v>S345 FQ</v>
      </c>
      <c r="D351" s="11" t="str">
        <f>HYPERLINK("ftp://ftp.cngb.org/pub/CNSA/data2/CNP0000335/CNS0047807/CNX0116190/CNR0138570/","S345 BAM")</f>
        <v>S345 BAM</v>
      </c>
      <c r="E351" s="3" t="s">
        <v>344</v>
      </c>
      <c r="F351" s="9" t="str">
        <f>HYPERLINK("https://dx.doi.org/10.18730/JE554","10.18730/JE554")</f>
        <v>10.18730/JE554</v>
      </c>
      <c r="G351" s="9" t="str">
        <f>HYPERLINK("http://cgngenis.wur.nl/AccessionDetails.aspx?acnumber=CGN05318","CGN05318")</f>
        <v>CGN05318</v>
      </c>
      <c r="H351" s="9" t="str">
        <f>HYPERLINK("https://dx.doi.org/10.18730/17SKJ","10.18730/17SKJ")</f>
        <v>10.18730/17SKJ</v>
      </c>
    </row>
    <row r="352" spans="1:8" x14ac:dyDescent="0.35">
      <c r="A352" s="2" t="s">
        <v>790</v>
      </c>
      <c r="B352" s="7" t="str">
        <f>HYPERLINK("https://db.cngb.org/search/sample/CNS0047705/","CNS0047705")</f>
        <v>CNS0047705</v>
      </c>
      <c r="C352" s="11" t="str">
        <f>HYPERLINK("ftp://ftp.cngb.org/pub/CNSA/data2/CNP0000335/CNS0047705/CNX0036420/","S346 FQ")</f>
        <v>S346 FQ</v>
      </c>
      <c r="D352" s="11" t="str">
        <f>HYPERLINK("ftp://ftp.cngb.org/pub/CNSA/data2/CNP0000335/CNS0047705/CNX0116191/CNR0138571/","S346 BAM")</f>
        <v>S346 BAM</v>
      </c>
      <c r="E352" s="3" t="s">
        <v>345</v>
      </c>
      <c r="F352" s="9" t="str">
        <f>HYPERLINK("https://dx.doi.org/10.18730/JE565","10.18730/JE565")</f>
        <v>10.18730/JE565</v>
      </c>
      <c r="G352" s="9" t="str">
        <f>HYPERLINK("http://cgngenis.wur.nl/AccessionDetails.aspx?acnumber=CGN05319","CGN05319")</f>
        <v>CGN05319</v>
      </c>
      <c r="H352" s="9" t="str">
        <f>HYPERLINK("https://dx.doi.org/10.18730/17SMK","10.18730/17SMK")</f>
        <v>10.18730/17SMK</v>
      </c>
    </row>
    <row r="353" spans="1:8" x14ac:dyDescent="0.35">
      <c r="A353" s="2" t="s">
        <v>791</v>
      </c>
      <c r="B353" s="7" t="str">
        <f>HYPERLINK("https://db.cngb.org/search/sample/CNS0047740/","CNS0047740")</f>
        <v>CNS0047740</v>
      </c>
      <c r="C353" s="11" t="str">
        <f>HYPERLINK("ftp://ftp.cngb.org/pub/CNSA/data2/CNP0000335/CNS0047740/CNX0036421/","S347 FQ")</f>
        <v>S347 FQ</v>
      </c>
      <c r="D353" s="11" t="str">
        <f>HYPERLINK("ftp://ftp.cngb.org/pub/CNSA/data2/CNP0000335/CNS0047740/CNX0116192/CNR0138572/","S347 BAM")</f>
        <v>S347 BAM</v>
      </c>
      <c r="E353" s="3" t="s">
        <v>346</v>
      </c>
      <c r="F353" s="9" t="str">
        <f>HYPERLINK("https://dx.doi.org/10.18730/JE576","10.18730/JE576")</f>
        <v>10.18730/JE576</v>
      </c>
      <c r="G353" s="9" t="str">
        <f>HYPERLINK("http://cgngenis.wur.nl/AccessionDetails.aspx?acnumber=CGN05320","CGN05320")</f>
        <v>CGN05320</v>
      </c>
      <c r="H353" s="9" t="str">
        <f>HYPERLINK("https://dx.doi.org/10.18730/17SNM","10.18730/17SNM")</f>
        <v>10.18730/17SNM</v>
      </c>
    </row>
    <row r="354" spans="1:8" x14ac:dyDescent="0.35">
      <c r="A354" s="2" t="s">
        <v>792</v>
      </c>
      <c r="B354" s="7" t="str">
        <f>HYPERLINK("https://db.cngb.org/search/sample/CNS0047690/","CNS0047690")</f>
        <v>CNS0047690</v>
      </c>
      <c r="C354" s="11" t="str">
        <f>HYPERLINK("ftp://ftp.cngb.org/pub/CNSA/data2/CNP0000335/CNS0047690/CNX0036422/","S348 FQ")</f>
        <v>S348 FQ</v>
      </c>
      <c r="D354" s="11" t="str">
        <f>HYPERLINK("ftp://ftp.cngb.org/pub/CNSA/data2/CNP0000335/CNS0047690/CNX0116193/CNR0138573/","S348 BAM")</f>
        <v>S348 BAM</v>
      </c>
      <c r="E354" s="3" t="s">
        <v>347</v>
      </c>
      <c r="F354" s="9" t="str">
        <f>HYPERLINK("https://dx.doi.org/10.18730/JE587","10.18730/JE587")</f>
        <v>10.18730/JE587</v>
      </c>
      <c r="G354" s="9" t="str">
        <f>HYPERLINK("http://cgngenis.wur.nl/AccessionDetails.aspx?acnumber=CGN05321","CGN05321")</f>
        <v>CGN05321</v>
      </c>
      <c r="H354" s="9" t="str">
        <f>HYPERLINK("https://dx.doi.org/10.18730/17SPN","10.18730/17SPN")</f>
        <v>10.18730/17SPN</v>
      </c>
    </row>
    <row r="355" spans="1:8" x14ac:dyDescent="0.35">
      <c r="A355" s="2" t="s">
        <v>793</v>
      </c>
      <c r="B355" s="7" t="str">
        <f>HYPERLINK("https://db.cngb.org/search/sample/CNS0047867/","CNS0047867")</f>
        <v>CNS0047867</v>
      </c>
      <c r="C355" s="11" t="str">
        <f>HYPERLINK("ftp://ftp.cngb.org/pub/CNSA/data2/CNP0000335/CNS0047867/CNX0036423/","S349 FQ")</f>
        <v>S349 FQ</v>
      </c>
      <c r="D355" s="11" t="str">
        <f>HYPERLINK("ftp://ftp.cngb.org/pub/CNSA/data2/CNP0000335/CNS0047867/CNX0116194/CNR0138574/","S349 BAM")</f>
        <v>S349 BAM</v>
      </c>
      <c r="E355" s="3" t="s">
        <v>348</v>
      </c>
      <c r="F355" s="9" t="str">
        <f>HYPERLINK("https://dx.doi.org/10.18730/S9JT~","10.18730/S9JT~")</f>
        <v>10.18730/S9JT~</v>
      </c>
      <c r="G355" s="9" t="str">
        <f>HYPERLINK("http://cgngenis.wur.nl/AccessionDetails.aspx?acnumber=CGN05322","CGN05322")</f>
        <v>CGN05322</v>
      </c>
      <c r="H355" s="9" t="str">
        <f>HYPERLINK("https://dx.doi.org/10.18730/17SQP","10.18730/17SQP")</f>
        <v>10.18730/17SQP</v>
      </c>
    </row>
    <row r="356" spans="1:8" x14ac:dyDescent="0.35">
      <c r="A356" s="2" t="s">
        <v>794</v>
      </c>
      <c r="B356" s="7" t="str">
        <f>HYPERLINK("https://db.cngb.org/search/sample/CNS0047692/","CNS0047692")</f>
        <v>CNS0047692</v>
      </c>
      <c r="C356" s="11" t="str">
        <f>HYPERLINK("ftp://ftp.cngb.org/pub/CNSA/data2/CNP0000335/CNS0047692/CNX0036424/","S350 FQ")</f>
        <v>S350 FQ</v>
      </c>
      <c r="D356" s="11" t="str">
        <f>HYPERLINK("ftp://ftp.cngb.org/pub/CNSA/data2/CNP0000335/CNS0047692/CNX0116195/CNR0138575/","S350 BAM")</f>
        <v>S350 BAM</v>
      </c>
      <c r="E356" s="3" t="s">
        <v>349</v>
      </c>
      <c r="F356" s="9" t="str">
        <f>HYPERLINK("https://dx.doi.org/10.18730/JE598","10.18730/JE598")</f>
        <v>10.18730/JE598</v>
      </c>
      <c r="G356" s="9" t="str">
        <f>HYPERLINK("http://cgngenis.wur.nl/AccessionDetails.aspx?acnumber=CGN05323","CGN05323")</f>
        <v>CGN05323</v>
      </c>
      <c r="H356" s="9" t="str">
        <f>HYPERLINK("https://dx.doi.org/10.18730/17SRQ","10.18730/17SRQ")</f>
        <v>10.18730/17SRQ</v>
      </c>
    </row>
    <row r="357" spans="1:8" x14ac:dyDescent="0.35">
      <c r="A357" s="2" t="s">
        <v>795</v>
      </c>
      <c r="B357" s="7" t="str">
        <f>HYPERLINK("https://db.cngb.org/search/sample/CNS0047510/","CNS0047510")</f>
        <v>CNS0047510</v>
      </c>
      <c r="C357" s="11" t="str">
        <f>HYPERLINK("ftp://ftp.cngb.org/pub/CNSA/data2/CNP0000335/CNS0047510/CNX0036425/","S351 FQ")</f>
        <v>S351 FQ</v>
      </c>
      <c r="D357" s="11" t="str">
        <f>HYPERLINK("ftp://ftp.cngb.org/pub/CNSA/data2/CNP0000335/CNS0047510/CNX0116196/CNR0138576/","S351 BAM")</f>
        <v>S351 BAM</v>
      </c>
      <c r="E357" s="3" t="s">
        <v>350</v>
      </c>
      <c r="F357" s="9" t="str">
        <f>HYPERLINK("https://dx.doi.org/10.18730/JE5A9","10.18730/JE5A9")</f>
        <v>10.18730/JE5A9</v>
      </c>
      <c r="G357" s="9" t="str">
        <f>HYPERLINK("http://cgngenis.wur.nl/AccessionDetails.aspx?acnumber=CGN05325","CGN05325")</f>
        <v>CGN05325</v>
      </c>
      <c r="H357" s="9" t="str">
        <f>HYPERLINK("https://dx.doi.org/10.18730/17STS","10.18730/17STS")</f>
        <v>10.18730/17STS</v>
      </c>
    </row>
    <row r="358" spans="1:8" x14ac:dyDescent="0.35">
      <c r="A358" s="2" t="s">
        <v>796</v>
      </c>
      <c r="B358" s="7" t="str">
        <f>HYPERLINK("https://db.cngb.org/search/sample/CNS0047597/","CNS0047597")</f>
        <v>CNS0047597</v>
      </c>
      <c r="C358" s="11" t="str">
        <f>HYPERLINK("ftp://ftp.cngb.org/pub/CNSA/data2/CNP0000335/CNS0047597/CNX0036426/","S352 FQ")</f>
        <v>S352 FQ</v>
      </c>
      <c r="D358" s="11" t="str">
        <f>HYPERLINK("ftp://ftp.cngb.org/pub/CNSA/data2/CNP0000335/CNS0047597/CNX0116197/CNR0138577/","S352 BAM")</f>
        <v>S352 BAM</v>
      </c>
      <c r="E358" s="3" t="s">
        <v>351</v>
      </c>
      <c r="F358" s="9" t="str">
        <f>HYPERLINK("https://dx.doi.org/10.18730/S9JV$","10.18730/S9JV$")</f>
        <v>10.18730/S9JV$</v>
      </c>
      <c r="G358" s="9" t="str">
        <f>HYPERLINK("http://cgngenis.wur.nl/AccessionDetails.aspx?acnumber=CGN05326","CGN05326")</f>
        <v>CGN05326</v>
      </c>
      <c r="H358" s="9" t="str">
        <f>HYPERLINK("https://dx.doi.org/10.18730/17T0Z","10.18730/17T0Z")</f>
        <v>10.18730/17T0Z</v>
      </c>
    </row>
    <row r="359" spans="1:8" x14ac:dyDescent="0.35">
      <c r="A359" s="2" t="s">
        <v>797</v>
      </c>
      <c r="B359" s="7" t="str">
        <f>HYPERLINK("https://db.cngb.org/search/sample/CNS0047596/","CNS0047596")</f>
        <v>CNS0047596</v>
      </c>
      <c r="C359" s="11" t="str">
        <f>HYPERLINK("ftp://ftp.cngb.org/pub/CNSA/data2/CNP0000335/CNS0047596/CNX0036427/","S353 FQ")</f>
        <v>S353 FQ</v>
      </c>
      <c r="D359" s="11" t="str">
        <f>HYPERLINK("ftp://ftp.cngb.org/pub/CNSA/data2/CNP0000335/CNS0047596/CNX0116198/CNR0138578/","S353 BAM")</f>
        <v>S353 BAM</v>
      </c>
      <c r="E359" s="3" t="s">
        <v>352</v>
      </c>
      <c r="F359" s="9" t="str">
        <f>HYPERLINK("https://dx.doi.org/10.18730/JE5BA","10.18730/JE5BA")</f>
        <v>10.18730/JE5BA</v>
      </c>
      <c r="G359" s="9" t="str">
        <f>HYPERLINK("http://cgngenis.wur.nl/AccessionDetails.aspx?acnumber=CGN05327","CGN05327")</f>
        <v>CGN05327</v>
      </c>
      <c r="H359" s="9" t="str">
        <f>HYPERLINK("https://dx.doi.org/10.18730/17T1*","10.18730/17T1*")</f>
        <v>10.18730/17T1*</v>
      </c>
    </row>
    <row r="360" spans="1:8" x14ac:dyDescent="0.35">
      <c r="A360" s="2" t="s">
        <v>798</v>
      </c>
      <c r="B360" s="7" t="str">
        <f>HYPERLINK("https://db.cngb.org/search/sample/CNS0047631/","CNS0047631")</f>
        <v>CNS0047631</v>
      </c>
      <c r="C360" s="11" t="str">
        <f>HYPERLINK("ftp://ftp.cngb.org/pub/CNSA/data2/CNP0000335/CNS0047631/CNX0036428/","S354 FQ")</f>
        <v>S354 FQ</v>
      </c>
      <c r="D360" s="11" t="str">
        <f>HYPERLINK("ftp://ftp.cngb.org/pub/CNSA/data2/CNP0000335/CNS0047631/CNX0116199/CNR0138579/","S354 BAM")</f>
        <v>S354 BAM</v>
      </c>
      <c r="E360" s="3" t="s">
        <v>353</v>
      </c>
      <c r="F360" s="9" t="str">
        <f>HYPERLINK("https://dx.doi.org/10.18730/JE5CB","10.18730/JE5CB")</f>
        <v>10.18730/JE5CB</v>
      </c>
      <c r="G360" s="9" t="str">
        <f>HYPERLINK("http://cgngenis.wur.nl/AccessionDetails.aspx?acnumber=CGN05329","CGN05329")</f>
        <v>CGN05329</v>
      </c>
      <c r="H360" s="9" t="str">
        <f>HYPERLINK("https://dx.doi.org/10.18730/17T3$","10.18730/17T3$")</f>
        <v>10.18730/17T3$</v>
      </c>
    </row>
    <row r="361" spans="1:8" x14ac:dyDescent="0.35">
      <c r="A361" s="2" t="s">
        <v>799</v>
      </c>
      <c r="B361" s="7" t="str">
        <f>HYPERLINK("https://db.cngb.org/search/sample/CNS0047676/","CNS0047676")</f>
        <v>CNS0047676</v>
      </c>
      <c r="C361" s="11" t="str">
        <f>HYPERLINK("ftp://ftp.cngb.org/pub/CNSA/data2/CNP0000335/CNS0047676/CNX0036429/","S355 FQ")</f>
        <v>S355 FQ</v>
      </c>
      <c r="D361" s="11" t="str">
        <f>HYPERLINK("ftp://ftp.cngb.org/pub/CNSA/data2/CNP0000335/CNS0047676/CNX0116200/CNR0138580/","S355 BAM")</f>
        <v>S355 BAM</v>
      </c>
      <c r="E361" s="3" t="s">
        <v>354</v>
      </c>
      <c r="F361" s="9" t="str">
        <f>HYPERLINK("https://dx.doi.org/10.18730/JE5DC","10.18730/JE5DC")</f>
        <v>10.18730/JE5DC</v>
      </c>
      <c r="G361" s="9" t="str">
        <f>HYPERLINK("http://cgngenis.wur.nl/AccessionDetails.aspx?acnumber=CGN05330","CGN05330")</f>
        <v>CGN05330</v>
      </c>
      <c r="H361" s="9" t="str">
        <f>HYPERLINK("https://dx.doi.org/10.18730/17T5U","10.18730/17T5U")</f>
        <v>10.18730/17T5U</v>
      </c>
    </row>
    <row r="362" spans="1:8" x14ac:dyDescent="0.35">
      <c r="A362" s="2" t="s">
        <v>800</v>
      </c>
      <c r="B362" s="7" t="str">
        <f>HYPERLINK("https://db.cngb.org/search/sample/CNS0047515/","CNS0047515")</f>
        <v>CNS0047515</v>
      </c>
      <c r="C362" s="11" t="str">
        <f>HYPERLINK("ftp://ftp.cngb.org/pub/CNSA/data2/CNP0000335/CNS0047515/CNX0036430/","S356 FQ")</f>
        <v>S356 FQ</v>
      </c>
      <c r="D362" s="11" t="str">
        <f>HYPERLINK("ftp://ftp.cngb.org/pub/CNSA/data2/CNP0000335/CNS0047515/CNX0116201/CNR0138581/","S356 BAM")</f>
        <v>S356 BAM</v>
      </c>
      <c r="E362" s="3" t="s">
        <v>355</v>
      </c>
      <c r="F362" s="9" t="str">
        <f>HYPERLINK("https://dx.doi.org/10.18730/JE5ED","10.18730/JE5ED")</f>
        <v>10.18730/JE5ED</v>
      </c>
      <c r="G362" s="9" t="str">
        <f>HYPERLINK("http://cgngenis.wur.nl/AccessionDetails.aspx?acnumber=CGN05882","CGN05882")</f>
        <v>CGN05882</v>
      </c>
      <c r="H362" s="9" t="str">
        <f>HYPERLINK("https://dx.doi.org/10.18730/17S54","10.18730/17S54")</f>
        <v>10.18730/17S54</v>
      </c>
    </row>
    <row r="363" spans="1:8" x14ac:dyDescent="0.35">
      <c r="A363" s="2" t="s">
        <v>801</v>
      </c>
      <c r="B363" s="7" t="str">
        <f>HYPERLINK("https://db.cngb.org/search/sample/CNS0047548/","CNS0047548")</f>
        <v>CNS0047548</v>
      </c>
      <c r="C363" s="11" t="str">
        <f>HYPERLINK("ftp://ftp.cngb.org/pub/CNSA/data2/CNP0000335/CNS0047548/CNX0036431/","S357 FQ")</f>
        <v>S357 FQ</v>
      </c>
      <c r="D363" s="11" t="str">
        <f>HYPERLINK("ftp://ftp.cngb.org/pub/CNSA/data2/CNP0000335/CNS0047548/CNX0116202/CNR0138582/","S357 BAM")</f>
        <v>S357 BAM</v>
      </c>
      <c r="E363" s="3" t="s">
        <v>356</v>
      </c>
      <c r="F363" s="9" t="str">
        <f>HYPERLINK("https://dx.doi.org/10.18730/JE5FE","10.18730/JE5FE")</f>
        <v>10.18730/JE5FE</v>
      </c>
      <c r="G363" s="9" t="str">
        <f>HYPERLINK("http://cgngenis.wur.nl/AccessionDetails.aspx?acnumber=CGN05895","CGN05895")</f>
        <v>CGN05895</v>
      </c>
      <c r="H363" s="9" t="str">
        <f>HYPERLINK("https://dx.doi.org/10.18730/17SBA","10.18730/17SBA")</f>
        <v>10.18730/17SBA</v>
      </c>
    </row>
    <row r="364" spans="1:8" x14ac:dyDescent="0.35">
      <c r="A364" s="2" t="s">
        <v>802</v>
      </c>
      <c r="B364" s="7" t="str">
        <f>HYPERLINK("https://db.cngb.org/search/sample/CNS0047711/","CNS0047711")</f>
        <v>CNS0047711</v>
      </c>
      <c r="C364" s="11" t="str">
        <f>HYPERLINK("ftp://ftp.cngb.org/pub/CNSA/data2/CNP0000335/CNS0047711/CNX0036432/","S358 FQ")</f>
        <v>S358 FQ</v>
      </c>
      <c r="D364" s="11" t="str">
        <f>HYPERLINK("ftp://ftp.cngb.org/pub/CNSA/data2/CNP0000335/CNS0047711/CNX0116203/CNR0138583/","S358 BAM")</f>
        <v>S358 BAM</v>
      </c>
      <c r="E364" s="3" t="s">
        <v>357</v>
      </c>
      <c r="F364" s="9" t="str">
        <f>HYPERLINK("https://dx.doi.org/10.18730/JE5GF","10.18730/JE5GF")</f>
        <v>10.18730/JE5GF</v>
      </c>
      <c r="G364" s="9" t="str">
        <f>HYPERLINK("http://cgngenis.wur.nl/AccessionDetails.aspx?acnumber=CGN05947","CGN05947")</f>
        <v>CGN05947</v>
      </c>
      <c r="H364" s="9" t="str">
        <f>HYPERLINK("https://dx.doi.org/10.18730/17SYX","10.18730/17SYX")</f>
        <v>10.18730/17SYX</v>
      </c>
    </row>
    <row r="365" spans="1:8" x14ac:dyDescent="0.35">
      <c r="A365" s="2" t="s">
        <v>803</v>
      </c>
      <c r="B365" s="7" t="str">
        <f>HYPERLINK("https://db.cngb.org/search/sample/CNS0047564/","CNS0047564")</f>
        <v>CNS0047564</v>
      </c>
      <c r="C365" s="11" t="str">
        <f>HYPERLINK("ftp://ftp.cngb.org/pub/CNSA/data2/CNP0000335/CNS0047564/CNX0036433/","S359 FQ")</f>
        <v>S359 FQ</v>
      </c>
      <c r="D365" s="11" t="str">
        <f>HYPERLINK("ftp://ftp.cngb.org/pub/CNSA/data2/CNP0000335/CNS0047564/CNX0116204/CNR0138584/","S359 BAM")</f>
        <v>S359 BAM</v>
      </c>
      <c r="E365" s="3" t="s">
        <v>358</v>
      </c>
      <c r="F365" s="9" t="str">
        <f>HYPERLINK("https://dx.doi.org/10.18730/S9JW=","10.18730/S9JW=")</f>
        <v>10.18730/S9JW=</v>
      </c>
      <c r="G365" s="9" t="str">
        <f>HYPERLINK("http://cgngenis.wur.nl/AccessionDetails.aspx?acnumber=CGN09311","CGN09311")</f>
        <v>CGN09311</v>
      </c>
      <c r="H365" s="9" t="str">
        <f>HYPERLINK("https://dx.doi.org/10.18730/17S87","10.18730/17S87")</f>
        <v>10.18730/17S87</v>
      </c>
    </row>
    <row r="366" spans="1:8" x14ac:dyDescent="0.35">
      <c r="A366" s="2" t="s">
        <v>804</v>
      </c>
      <c r="B366" s="7" t="str">
        <f>HYPERLINK("https://db.cngb.org/search/sample/CNS0047766/","CNS0047766")</f>
        <v>CNS0047766</v>
      </c>
      <c r="C366" s="11" t="str">
        <f>HYPERLINK("ftp://ftp.cngb.org/pub/CNSA/data2/CNP0000335/CNS0047766/CNX0036434/","S360 FQ")</f>
        <v>S360 FQ</v>
      </c>
      <c r="D366" s="11" t="str">
        <f>HYPERLINK("ftp://ftp.cngb.org/pub/CNSA/data2/CNP0000335/CNS0047766/CNX0116205/CNR0138585/","S360 BAM")</f>
        <v>S360 BAM</v>
      </c>
      <c r="E366" s="3" t="s">
        <v>359</v>
      </c>
      <c r="F366" s="9" t="str">
        <f>HYPERLINK("https://dx.doi.org/10.18730/JE5HG","10.18730/JE5HG")</f>
        <v>10.18730/JE5HG</v>
      </c>
      <c r="G366" s="9" t="str">
        <f>HYPERLINK("http://cgngenis.wur.nl/AccessionDetails.aspx?acnumber=CGN09313","CGN09313")</f>
        <v>CGN09313</v>
      </c>
      <c r="H366" s="9" t="str">
        <f>HYPERLINK("https://dx.doi.org/10.18730/17SZY","10.18730/17SZY")</f>
        <v>10.18730/17SZY</v>
      </c>
    </row>
    <row r="367" spans="1:8" x14ac:dyDescent="0.35">
      <c r="A367" s="2" t="s">
        <v>805</v>
      </c>
      <c r="B367" s="7" t="str">
        <f>HYPERLINK("https://db.cngb.org/search/sample/CNS0047760/","CNS0047760")</f>
        <v>CNS0047760</v>
      </c>
      <c r="C367" s="11" t="str">
        <f>HYPERLINK("ftp://ftp.cngb.org/pub/CNSA/data2/CNP0000335/CNS0047760/CNX0036435/","S361 FQ")</f>
        <v>S361 FQ</v>
      </c>
      <c r="D367" s="11" t="str">
        <f>HYPERLINK("ftp://ftp.cngb.org/pub/CNSA/data2/CNP0000335/CNS0047760/CNX0116206/CNR0138586/","S361 BAM")</f>
        <v>S361 BAM</v>
      </c>
      <c r="E367" s="3" t="s">
        <v>360</v>
      </c>
      <c r="F367" s="9" t="str">
        <f>HYPERLINK("https://dx.doi.org/10.18730/JE5JH","10.18730/JE5JH")</f>
        <v>10.18730/JE5JH</v>
      </c>
      <c r="G367" s="9" t="str">
        <f>HYPERLINK("http://cgngenis.wur.nl/AccessionDetails.aspx?acnumber=CGN09314","CGN09314")</f>
        <v>CGN09314</v>
      </c>
      <c r="H367" s="9" t="str">
        <f>HYPERLINK("https://dx.doi.org/10.18730/17T4=","10.18730/17T4=")</f>
        <v>10.18730/17T4=</v>
      </c>
    </row>
    <row r="368" spans="1:8" x14ac:dyDescent="0.35">
      <c r="A368" s="2" t="s">
        <v>806</v>
      </c>
      <c r="B368" s="7" t="str">
        <f>HYPERLINK("https://db.cngb.org/search/sample/CNS0047600/","CNS0047600")</f>
        <v>CNS0047600</v>
      </c>
      <c r="C368" s="11" t="str">
        <f>HYPERLINK("ftp://ftp.cngb.org/pub/CNSA/data2/CNP0000335/CNS0047600/CNX0036436/","S362 FQ")</f>
        <v>S362 FQ</v>
      </c>
      <c r="D368" s="11" t="str">
        <f>HYPERLINK("ftp://ftp.cngb.org/pub/CNSA/data2/CNP0000335/CNS0047600/CNX0116207/CNR0138587/","S362 BAM")</f>
        <v>S362 BAM</v>
      </c>
      <c r="E368" s="3" t="s">
        <v>361</v>
      </c>
      <c r="F368" s="9" t="str">
        <f>HYPERLINK("https://dx.doi.org/10.18730/JE5KJ","10.18730/JE5KJ")</f>
        <v>10.18730/JE5KJ</v>
      </c>
      <c r="G368" s="9" t="str">
        <f>HYPERLINK("http://cgngenis.wur.nl/AccessionDetails.aspx?acnumber=CGN11341","CGN11341")</f>
        <v>CGN11341</v>
      </c>
      <c r="H368" s="9" t="str">
        <f>HYPERLINK("https://dx.doi.org/10.18730/1BSVF","10.18730/1BSVF")</f>
        <v>10.18730/1BSVF</v>
      </c>
    </row>
    <row r="369" spans="1:8" x14ac:dyDescent="0.35">
      <c r="A369" s="2" t="s">
        <v>807</v>
      </c>
      <c r="B369" s="7" t="str">
        <f>HYPERLINK("https://db.cngb.org/search/sample/CNS0047747/","CNS0047747")</f>
        <v>CNS0047747</v>
      </c>
      <c r="C369" s="11" t="str">
        <f>HYPERLINK("ftp://ftp.cngb.org/pub/CNSA/data2/CNP0000335/CNS0047747/CNX0036437/","S363 FQ")</f>
        <v>S363 FQ</v>
      </c>
      <c r="D369" s="11" t="str">
        <f>HYPERLINK("ftp://ftp.cngb.org/pub/CNSA/data2/CNP0000335/CNS0047747/CNX0116208/CNR0138588/","S363 BAM")</f>
        <v>S363 BAM</v>
      </c>
      <c r="E369" s="3" t="s">
        <v>362</v>
      </c>
      <c r="F369" s="9" t="str">
        <f>HYPERLINK("https://dx.doi.org/10.18730/JE5MK","10.18730/JE5MK")</f>
        <v>10.18730/JE5MK</v>
      </c>
      <c r="G369" s="9" t="str">
        <f>HYPERLINK("http://cgngenis.wur.nl/AccessionDetails.aspx?acnumber=CGN13326","CGN13326")</f>
        <v>CGN13326</v>
      </c>
      <c r="H369" s="9" t="str">
        <f>HYPERLINK("https://dx.doi.org/10.18730/1CVDG","10.18730/1CVDG")</f>
        <v>10.18730/1CVDG</v>
      </c>
    </row>
    <row r="370" spans="1:8" x14ac:dyDescent="0.35">
      <c r="A370" s="2" t="s">
        <v>808</v>
      </c>
      <c r="B370" s="7" t="str">
        <f>HYPERLINK("https://db.cngb.org/search/sample/CNS0047672/","CNS0047672")</f>
        <v>CNS0047672</v>
      </c>
      <c r="C370" s="11" t="str">
        <f>HYPERLINK("ftp://ftp.cngb.org/pub/CNSA/data2/CNP0000335/CNS0047672/CNX0036438/","S364 FQ")</f>
        <v>S364 FQ</v>
      </c>
      <c r="D370" s="11" t="str">
        <f>HYPERLINK("ftp://ftp.cngb.org/pub/CNSA/data2/CNP0000335/CNS0047672/CNX0116209/CNR0138589/","S364 BAM")</f>
        <v>S364 BAM</v>
      </c>
      <c r="E370" s="3" t="s">
        <v>363</v>
      </c>
      <c r="F370" s="9" t="str">
        <f>HYPERLINK("https://dx.doi.org/10.18730/JE5NM","10.18730/JE5NM")</f>
        <v>10.18730/JE5NM</v>
      </c>
      <c r="G370" s="9" t="str">
        <f>HYPERLINK("http://cgngenis.wur.nl/AccessionDetails.aspx?acnumber=CGN13327","CGN13327")</f>
        <v>CGN13327</v>
      </c>
      <c r="H370" s="9" t="str">
        <f>HYPERLINK("https://dx.doi.org/10.18730/1CVEH","10.18730/1CVEH")</f>
        <v>10.18730/1CVEH</v>
      </c>
    </row>
    <row r="371" spans="1:8" x14ac:dyDescent="0.35">
      <c r="A371" s="2" t="s">
        <v>809</v>
      </c>
      <c r="B371" s="7" t="str">
        <f>HYPERLINK("https://db.cngb.org/search/sample/CNS0047576/","CNS0047576")</f>
        <v>CNS0047576</v>
      </c>
      <c r="C371" s="11" t="str">
        <f>HYPERLINK("ftp://ftp.cngb.org/pub/CNSA/data2/CNP0000335/CNS0047576/CNX0036439/","S365 FQ")</f>
        <v>S365 FQ</v>
      </c>
      <c r="D371" s="11" t="str">
        <f>HYPERLINK("ftp://ftp.cngb.org/pub/CNSA/data2/CNP0000335/CNS0047576/CNX0116210/CNR0138590/","S365 BAM")</f>
        <v>S365 BAM</v>
      </c>
      <c r="E371" s="3" t="s">
        <v>364</v>
      </c>
      <c r="F371" s="9" t="str">
        <f>HYPERLINK("https://dx.doi.org/10.18730/JE5PN","10.18730/JE5PN")</f>
        <v>10.18730/JE5PN</v>
      </c>
      <c r="G371" s="9" t="str">
        <f>HYPERLINK("http://cgngenis.wur.nl/AccessionDetails.aspx?acnumber=CGN13330","CGN13330")</f>
        <v>CGN13330</v>
      </c>
      <c r="H371" s="9" t="str">
        <f>HYPERLINK("https://dx.doi.org/10.18730/1CVHM","10.18730/1CVHM")</f>
        <v>10.18730/1CVHM</v>
      </c>
    </row>
    <row r="372" spans="1:8" x14ac:dyDescent="0.35">
      <c r="A372" s="2" t="s">
        <v>810</v>
      </c>
      <c r="B372" s="7" t="str">
        <f>HYPERLINK("https://db.cngb.org/search/sample/CNS0047874/","CNS0047874")</f>
        <v>CNS0047874</v>
      </c>
      <c r="C372" s="11" t="str">
        <f>HYPERLINK("ftp://ftp.cngb.org/pub/CNSA/data2/CNP0000335/CNS0047874/CNX0036440/","S366 FQ")</f>
        <v>S366 FQ</v>
      </c>
      <c r="D372" s="11" t="str">
        <f>HYPERLINK("ftp://ftp.cngb.org/pub/CNSA/data2/CNP0000335/CNS0047874/CNX0116211/CNR0138591/","S366 BAM")</f>
        <v>S366 BAM</v>
      </c>
      <c r="E372" s="3" t="s">
        <v>365</v>
      </c>
      <c r="F372" s="9" t="str">
        <f>HYPERLINK("https://dx.doi.org/10.18730/S9JXU","10.18730/S9JXU")</f>
        <v>10.18730/S9JXU</v>
      </c>
      <c r="G372" s="9" t="str">
        <f>HYPERLINK("http://cgngenis.wur.nl/AccessionDetails.aspx?acnumber=CGN13371","CGN13371")</f>
        <v>CGN13371</v>
      </c>
      <c r="H372" s="9" t="str">
        <f>HYPERLINK("https://dx.doi.org/10.18730/1CX81","10.18730/1CX81")</f>
        <v>10.18730/1CX81</v>
      </c>
    </row>
    <row r="373" spans="1:8" x14ac:dyDescent="0.35">
      <c r="A373" s="2" t="s">
        <v>811</v>
      </c>
      <c r="B373" s="7" t="str">
        <f>HYPERLINK("https://db.cngb.org/search/sample/CNS0047857/","CNS0047857")</f>
        <v>CNS0047857</v>
      </c>
      <c r="C373" s="11" t="str">
        <f>HYPERLINK("ftp://ftp.cngb.org/pub/CNSA/data2/CNP0000335/CNS0047857/CNX0036441/","S367 FQ")</f>
        <v>S367 FQ</v>
      </c>
      <c r="D373" s="11" t="str">
        <f>HYPERLINK("ftp://ftp.cngb.org/pub/CNSA/data2/CNP0000335/CNS0047857/CNX0116212/CNR0138592/","S367 BAM")</f>
        <v>S367 BAM</v>
      </c>
      <c r="E373" s="3" t="s">
        <v>366</v>
      </c>
      <c r="F373" s="9" t="str">
        <f>HYPERLINK("https://dx.doi.org/10.18730/JE5QP","10.18730/JE5QP")</f>
        <v>10.18730/JE5QP</v>
      </c>
      <c r="G373" s="9" t="str">
        <f>HYPERLINK("http://cgngenis.wur.nl/AccessionDetails.aspx?acnumber=CGN13374","CGN13374")</f>
        <v>CGN13374</v>
      </c>
      <c r="H373" s="9" t="str">
        <f>HYPERLINK("https://dx.doi.org/10.18730/1CXB4","10.18730/1CXB4")</f>
        <v>10.18730/1CXB4</v>
      </c>
    </row>
    <row r="374" spans="1:8" x14ac:dyDescent="0.35">
      <c r="A374" s="2" t="s">
        <v>812</v>
      </c>
      <c r="B374" s="7" t="str">
        <f>HYPERLINK("https://db.cngb.org/search/sample/CNS0047907/","CNS0047907")</f>
        <v>CNS0047907</v>
      </c>
      <c r="C374" s="11" t="str">
        <f>HYPERLINK("ftp://ftp.cngb.org/pub/CNSA/data2/CNP0000335/CNS0047907/CNX0036502/","S368 FQ")</f>
        <v>S368 FQ</v>
      </c>
      <c r="D374" s="11" t="str">
        <f>HYPERLINK("ftp://ftp.cngb.org/pub/CNSA/data2/CNP0000335/CNS0047907/CNX0116213/CNR0138593/","S368 BAM")</f>
        <v>S368 BAM</v>
      </c>
      <c r="E374" s="3" t="s">
        <v>367</v>
      </c>
      <c r="F374" s="9" t="str">
        <f>HYPERLINK("https://dx.doi.org/10.18730/S9JY0","10.18730/S9JY0")</f>
        <v>10.18730/S9JY0</v>
      </c>
      <c r="G374" s="9" t="str">
        <f>HYPERLINK("http://cgngenis.wur.nl/AccessionDetails.aspx?acnumber=CGN13375","CGN13375")</f>
        <v>CGN13375</v>
      </c>
      <c r="H374" s="9" t="str">
        <f>HYPERLINK("https://dx.doi.org/10.18730/1CXC5","10.18730/1CXC5")</f>
        <v>10.18730/1CXC5</v>
      </c>
    </row>
    <row r="375" spans="1:8" x14ac:dyDescent="0.35">
      <c r="A375" s="2" t="s">
        <v>813</v>
      </c>
      <c r="B375" s="7" t="str">
        <f>HYPERLINK("https://db.cngb.org/search/sample/CNS0047617/","CNS0047617")</f>
        <v>CNS0047617</v>
      </c>
      <c r="C375" s="11" t="str">
        <f>HYPERLINK("ftp://ftp.cngb.org/pub/CNSA/data2/CNP0000335/CNS0047617/CNX0036503/","S369 FQ")</f>
        <v>S369 FQ</v>
      </c>
      <c r="D375" s="11" t="str">
        <f>HYPERLINK("ftp://ftp.cngb.org/pub/CNSA/data2/CNP0000335/CNS0047617/CNX0116214/CNR0138594/","S369 BAM")</f>
        <v>S369 BAM</v>
      </c>
      <c r="E375" s="3" t="s">
        <v>368</v>
      </c>
      <c r="F375" s="9" t="str">
        <f>HYPERLINK("https://dx.doi.org/10.18730/JE5RQ","10.18730/JE5RQ")</f>
        <v>10.18730/JE5RQ</v>
      </c>
      <c r="G375" s="9" t="str">
        <f>HYPERLINK("http://cgngenis.wur.nl/AccessionDetails.aspx?acnumber=CGN15697","CGN15697")</f>
        <v>CGN15697</v>
      </c>
      <c r="H375" s="9" t="str">
        <f>HYPERLINK("https://dx.doi.org/10.18730/1E0X*","10.18730/1E0X*")</f>
        <v>10.18730/1E0X*</v>
      </c>
    </row>
    <row r="376" spans="1:8" x14ac:dyDescent="0.35">
      <c r="A376" s="2" t="s">
        <v>814</v>
      </c>
      <c r="B376" s="7" t="str">
        <f>HYPERLINK("https://db.cngb.org/search/sample/CNS0047793/","CNS0047793")</f>
        <v>CNS0047793</v>
      </c>
      <c r="C376" s="11" t="str">
        <f>HYPERLINK("ftp://ftp.cngb.org/pub/CNSA/data2/CNP0000335/CNS0047793/CNX0036504/","S370 FQ")</f>
        <v>S370 FQ</v>
      </c>
      <c r="D376" s="11" t="str">
        <f>HYPERLINK("ftp://ftp.cngb.org/pub/CNSA/data2/CNP0000335/CNS0047793/CNX0116215/CNR0138595/","S370 BAM")</f>
        <v>S370 BAM</v>
      </c>
      <c r="E376" s="3" t="s">
        <v>369</v>
      </c>
      <c r="F376" s="9" t="str">
        <f>HYPERLINK("https://dx.doi.org/10.18730/JE5SR","10.18730/JE5SR")</f>
        <v>10.18730/JE5SR</v>
      </c>
      <c r="G376" s="9" t="str">
        <f>HYPERLINK("http://cgngenis.wur.nl/AccessionDetails.aspx?acnumber=CGN15699","CGN15699")</f>
        <v>CGN15699</v>
      </c>
      <c r="H376" s="9" t="str">
        <f>HYPERLINK("https://dx.doi.org/10.18730/1E0Z$","10.18730/1E0Z$")</f>
        <v>10.18730/1E0Z$</v>
      </c>
    </row>
    <row r="377" spans="1:8" x14ac:dyDescent="0.35">
      <c r="A377" s="2" t="s">
        <v>815</v>
      </c>
      <c r="B377" s="7" t="str">
        <f>HYPERLINK("https://db.cngb.org/search/sample/CNS0047521/","CNS0047521")</f>
        <v>CNS0047521</v>
      </c>
      <c r="C377" s="11" t="str">
        <f>HYPERLINK("ftp://ftp.cngb.org/pub/CNSA/data2/CNP0000335/CNS0047521/CNX0036442/","S371 FQ")</f>
        <v>S371 FQ</v>
      </c>
      <c r="D377" s="11" t="str">
        <f>HYPERLINK("ftp://ftp.cngb.org/pub/CNSA/data2/CNP0000335/CNS0047521/CNX0116216/CNR0138596/","S371 BAM")</f>
        <v>S371 BAM</v>
      </c>
      <c r="E377" s="3" t="s">
        <v>370</v>
      </c>
      <c r="F377" s="9" t="str">
        <f>HYPERLINK("https://dx.doi.org/10.18730/JE5TS","10.18730/JE5TS")</f>
        <v>10.18730/JE5TS</v>
      </c>
      <c r="G377" s="9" t="str">
        <f>HYPERLINK("http://cgngenis.wur.nl/AccessionDetails.aspx?acnumber=CGN15705","CGN15705")</f>
        <v>CGN15705</v>
      </c>
      <c r="H377" s="9" t="str">
        <f>HYPERLINK("https://dx.doi.org/10.18730/1E39$","10.18730/1E39$")</f>
        <v>10.18730/1E39$</v>
      </c>
    </row>
    <row r="378" spans="1:8" x14ac:dyDescent="0.35">
      <c r="A378" s="2" t="s">
        <v>816</v>
      </c>
      <c r="B378" s="7" t="str">
        <f>HYPERLINK("https://db.cngb.org/search/sample/CNS0047652/","CNS0047652")</f>
        <v>CNS0047652</v>
      </c>
      <c r="C378" s="11" t="str">
        <f>HYPERLINK("ftp://ftp.cngb.org/pub/CNSA/data2/CNP0000335/CNS0047652/CNX0036443/","S372 FQ")</f>
        <v>S372 FQ</v>
      </c>
      <c r="D378" s="11" t="str">
        <f>HYPERLINK("ftp://ftp.cngb.org/pub/CNSA/data2/CNP0000335/CNS0047652/CNX0116217/CNR0138597/","S372 BAM")</f>
        <v>S372 BAM</v>
      </c>
      <c r="E378" s="3" t="s">
        <v>371</v>
      </c>
      <c r="F378" s="9" t="str">
        <f>HYPERLINK("https://dx.doi.org/10.18730/S9JZ1","10.18730/S9JZ1")</f>
        <v>10.18730/S9JZ1</v>
      </c>
      <c r="G378" s="9" t="str">
        <f>HYPERLINK("http://cgngenis.wur.nl/AccessionDetails.aspx?acnumber=CGN15716","CGN15716")</f>
        <v>CGN15716</v>
      </c>
      <c r="H378" s="9" t="str">
        <f>HYPERLINK("https://dx.doi.org/10.18730/1E3M8","10.18730/1E3M8")</f>
        <v>10.18730/1E3M8</v>
      </c>
    </row>
    <row r="379" spans="1:8" x14ac:dyDescent="0.35">
      <c r="A379" s="2" t="s">
        <v>817</v>
      </c>
      <c r="B379" s="7" t="str">
        <f>HYPERLINK("https://db.cngb.org/search/sample/CNS0047913/","CNS0047913")</f>
        <v>CNS0047913</v>
      </c>
      <c r="C379" s="11" t="str">
        <f>HYPERLINK("ftp://ftp.cngb.org/pub/CNSA/data2/CNP0000335/CNS0047913/CNX0036444/","S373 FQ")</f>
        <v>S373 FQ</v>
      </c>
      <c r="D379" s="11" t="str">
        <f>HYPERLINK("ftp://ftp.cngb.org/pub/CNSA/data2/CNP0000335/CNS0047913/CNX0116218/CNR0138598/","S373 BAM")</f>
        <v>S373 BAM</v>
      </c>
      <c r="E379" s="3" t="s">
        <v>372</v>
      </c>
      <c r="F379" s="9" t="str">
        <f>HYPERLINK("https://dx.doi.org/10.18730/JE5VT","10.18730/JE5VT")</f>
        <v>10.18730/JE5VT</v>
      </c>
      <c r="G379" s="9" t="str">
        <f>HYPERLINK("http://cgngenis.wur.nl/AccessionDetails.aspx?acnumber=CGN15726","CGN15726")</f>
        <v>CGN15726</v>
      </c>
      <c r="H379" s="9" t="str">
        <f>HYPERLINK("https://dx.doi.org/10.18730/1E3YJ","10.18730/1E3YJ")</f>
        <v>10.18730/1E3YJ</v>
      </c>
    </row>
    <row r="380" spans="1:8" x14ac:dyDescent="0.35">
      <c r="A380" s="2" t="s">
        <v>818</v>
      </c>
      <c r="B380" s="7" t="str">
        <f>HYPERLINK("https://db.cngb.org/search/sample/CNS0047864/","CNS0047864")</f>
        <v>CNS0047864</v>
      </c>
      <c r="C380" s="11" t="str">
        <f>HYPERLINK("ftp://ftp.cngb.org/pub/CNSA/data2/CNP0000335/CNS0047864/CNX0036445/","S374 FQ")</f>
        <v>S374 FQ</v>
      </c>
      <c r="D380" s="11" t="str">
        <f>HYPERLINK("ftp://ftp.cngb.org/pub/CNSA/data2/CNP0000335/CNS0047864/CNX0116219/CNR0138599/","S374 BAM")</f>
        <v>S374 BAM</v>
      </c>
      <c r="E380" s="3" t="s">
        <v>373</v>
      </c>
      <c r="F380" s="9" t="str">
        <f>HYPERLINK("https://dx.doi.org/10.18730/JE5WV","10.18730/JE5WV")</f>
        <v>10.18730/JE5WV</v>
      </c>
      <c r="G380" s="9" t="str">
        <f>HYPERLINK("http://cgngenis.wur.nl/AccessionDetails.aspx?acnumber=CGN16245","CGN16245")</f>
        <v>CGN16245</v>
      </c>
      <c r="H380" s="9" t="str">
        <f>HYPERLINK("https://dx.doi.org/10.18730/1E4N4","10.18730/1E4N4")</f>
        <v>10.18730/1E4N4</v>
      </c>
    </row>
    <row r="381" spans="1:8" x14ac:dyDescent="0.35">
      <c r="A381" s="2" t="s">
        <v>819</v>
      </c>
      <c r="B381" s="7" t="str">
        <f>HYPERLINK("https://db.cngb.org/search/sample/CNS0047522/","CNS0047522")</f>
        <v>CNS0047522</v>
      </c>
      <c r="C381" s="11" t="str">
        <f>HYPERLINK("ftp://ftp.cngb.org/pub/CNSA/data2/CNP0000335/CNS0047522/CNX0036446/","S375 FQ")</f>
        <v>S375 FQ</v>
      </c>
      <c r="D381" s="11" t="str">
        <f>HYPERLINK("ftp://ftp.cngb.org/pub/CNSA/data2/CNP0000335/CNS0047522/CNX0116220/CNR0138600/","S375 BAM")</f>
        <v>S375 BAM</v>
      </c>
      <c r="E381" s="3" t="s">
        <v>374</v>
      </c>
      <c r="F381" s="9" t="str">
        <f>HYPERLINK("https://dx.doi.org/10.18730/JE5XW","10.18730/JE5XW")</f>
        <v>10.18730/JE5XW</v>
      </c>
      <c r="G381" s="9" t="str">
        <f>HYPERLINK("http://cgngenis.wur.nl/AccessionDetails.aspx?acnumber=CGN17386","CGN17386")</f>
        <v>CGN17386</v>
      </c>
      <c r="H381" s="9" t="str">
        <f>HYPERLINK("https://dx.doi.org/10.18730/1AK4$","10.18730/1AK4$")</f>
        <v>10.18730/1AK4$</v>
      </c>
    </row>
    <row r="382" spans="1:8" x14ac:dyDescent="0.35">
      <c r="A382" s="2" t="s">
        <v>820</v>
      </c>
      <c r="B382" s="7" t="str">
        <f>HYPERLINK("https://db.cngb.org/search/sample/CNS0047651/","CNS0047651")</f>
        <v>CNS0047651</v>
      </c>
      <c r="C382" s="11" t="str">
        <f>HYPERLINK("ftp://ftp.cngb.org/pub/CNSA/data2/CNP0000335/CNS0047651/CNX0036447/","S376 FQ")</f>
        <v>S376 FQ</v>
      </c>
      <c r="D382" s="11" t="str">
        <f>HYPERLINK("ftp://ftp.cngb.org/pub/CNSA/data2/CNP0000335/CNS0047651/CNX0116221/CNR0138601/","S376 BAM")</f>
        <v>S376 BAM</v>
      </c>
      <c r="E382" s="3" t="s">
        <v>375</v>
      </c>
      <c r="F382" s="9" t="str">
        <f>HYPERLINK("https://dx.doi.org/10.18730/JE5YX","10.18730/JE5YX")</f>
        <v>10.18730/JE5YX</v>
      </c>
      <c r="G382" s="9" t="str">
        <f>HYPERLINK("http://cgngenis.wur.nl/AccessionDetails.aspx?acnumber=CGN17444","CGN17444")</f>
        <v>CGN17444</v>
      </c>
      <c r="H382" s="9" t="str">
        <f>HYPERLINK("https://dx.doi.org/10.18730/1HB2S","10.18730/1HB2S")</f>
        <v>10.18730/1HB2S</v>
      </c>
    </row>
    <row r="383" spans="1:8" x14ac:dyDescent="0.35">
      <c r="A383" s="2" t="s">
        <v>821</v>
      </c>
      <c r="B383" s="7" t="str">
        <f>HYPERLINK("https://db.cngb.org/search/sample/CNS0047833/","CNS0047833")</f>
        <v>CNS0047833</v>
      </c>
      <c r="C383" s="11" t="str">
        <f>HYPERLINK("ftp://ftp.cngb.org/pub/CNSA/data2/CNP0000335/CNS0047833/CNX0036448/","S377 FQ")</f>
        <v>S377 FQ</v>
      </c>
      <c r="D383" s="11" t="str">
        <f>HYPERLINK("ftp://ftp.cngb.org/pub/CNSA/data2/CNP0000335/CNS0047833/CNX0116222/CNR0138602/","S377 BAM")</f>
        <v>S377 BAM</v>
      </c>
      <c r="E383" s="3" t="s">
        <v>376</v>
      </c>
      <c r="F383" s="9" t="str">
        <f>HYPERLINK("https://dx.doi.org/10.18730/JE5ZY","10.18730/JE5ZY")</f>
        <v>10.18730/JE5ZY</v>
      </c>
      <c r="G383" s="9" t="str">
        <f>HYPERLINK("http://cgngenis.wur.nl/AccessionDetails.aspx?acnumber=CGN18674","CGN18674")</f>
        <v>CGN18674</v>
      </c>
      <c r="H383" s="9" t="str">
        <f>HYPERLINK("https://dx.doi.org/10.18730/1JFSG","10.18730/1JFSG")</f>
        <v>10.18730/1JFSG</v>
      </c>
    </row>
    <row r="384" spans="1:8" x14ac:dyDescent="0.35">
      <c r="A384" s="2" t="s">
        <v>822</v>
      </c>
      <c r="B384" s="7" t="str">
        <f>HYPERLINK("https://db.cngb.org/search/sample/CNS0047587/","CNS0047587")</f>
        <v>CNS0047587</v>
      </c>
      <c r="C384" s="11" t="str">
        <f>HYPERLINK("ftp://ftp.cngb.org/pub/CNSA/data2/CNP0000335/CNS0047587/CNX0036449/","S378 FQ")</f>
        <v>S378 FQ</v>
      </c>
      <c r="D384" s="11" t="str">
        <f>HYPERLINK("ftp://ftp.cngb.org/pub/CNSA/data2/CNP0000335/CNS0047587/CNX0116223/CNR0138603/","S378 BAM")</f>
        <v>S378 BAM</v>
      </c>
      <c r="E384" s="3" t="s">
        <v>377</v>
      </c>
      <c r="F384" s="9" t="str">
        <f>HYPERLINK("https://dx.doi.org/10.18730/JE60Z","10.18730/JE60Z")</f>
        <v>10.18730/JE60Z</v>
      </c>
      <c r="G384" s="9" t="str">
        <f>HYPERLINK("http://cgngenis.wur.nl/AccessionDetails.aspx?acnumber=CGN19038","CGN19038")</f>
        <v>CGN19038</v>
      </c>
      <c r="H384" s="9" t="str">
        <f>HYPERLINK("https://dx.doi.org/10.18730/1JGXF","10.18730/1JGXF")</f>
        <v>10.18730/1JGXF</v>
      </c>
    </row>
    <row r="385" spans="1:8" x14ac:dyDescent="0.35">
      <c r="A385" s="2" t="s">
        <v>823</v>
      </c>
      <c r="B385" s="7" t="str">
        <f>HYPERLINK("https://db.cngb.org/search/sample/CNS0047546/","CNS0047546")</f>
        <v>CNS0047546</v>
      </c>
      <c r="C385" s="11" t="str">
        <f>HYPERLINK("ftp://ftp.cngb.org/pub/CNSA/data2/CNP0000335/CNS0047546/CNX0036450/","S379 FQ")</f>
        <v>S379 FQ</v>
      </c>
      <c r="D385" s="11" t="str">
        <f>HYPERLINK("ftp://ftp.cngb.org/pub/CNSA/data2/CNP0000335/CNS0047546/CNX0116224/CNR0138604/","S379 BAM")</f>
        <v>S379 BAM</v>
      </c>
      <c r="E385" s="3" t="s">
        <v>378</v>
      </c>
      <c r="F385" s="9" t="str">
        <f>HYPERLINK("https://dx.doi.org/10.18730/JE61*","10.18730/JE61*")</f>
        <v>10.18730/JE61*</v>
      </c>
      <c r="G385" s="9" t="str">
        <f>HYPERLINK("http://cgngenis.wur.nl/AccessionDetails.aspx?acnumber=CGN19047","CGN19047")</f>
        <v>CGN19047</v>
      </c>
      <c r="H385" s="9" t="str">
        <f>HYPERLINK("https://dx.doi.org/10.18730/1JH6R","10.18730/1JH6R")</f>
        <v>10.18730/1JH6R</v>
      </c>
    </row>
    <row r="386" spans="1:8" x14ac:dyDescent="0.35">
      <c r="A386" s="2" t="s">
        <v>824</v>
      </c>
      <c r="B386" s="7" t="str">
        <f>HYPERLINK("https://db.cngb.org/search/sample/CNS0047649/","CNS0047649")</f>
        <v>CNS0047649</v>
      </c>
      <c r="C386" s="11" t="str">
        <f>HYPERLINK("ftp://ftp.cngb.org/pub/CNSA/data2/CNP0000335/CNS0047649/CNX0036451/","S380 FQ")</f>
        <v>S380 FQ</v>
      </c>
      <c r="D386" s="11" t="str">
        <f>HYPERLINK("ftp://ftp.cngb.org/pub/CNSA/data2/CNP0000335/CNS0047649/CNX0116225/CNR0138605/","S380 BAM")</f>
        <v>S380 BAM</v>
      </c>
      <c r="E386" s="3" t="s">
        <v>379</v>
      </c>
      <c r="F386" s="9" t="str">
        <f>HYPERLINK("https://dx.doi.org/10.18730/JE62~","10.18730/JE62~")</f>
        <v>10.18730/JE62~</v>
      </c>
      <c r="G386" s="9" t="str">
        <f>HYPERLINK("http://cgngenis.wur.nl/AccessionDetails.aspx?acnumber=CGN19049","CGN19049")</f>
        <v>CGN19049</v>
      </c>
      <c r="H386" s="9" t="str">
        <f>HYPERLINK("https://dx.doi.org/10.18730/1JH8T","10.18730/1JH8T")</f>
        <v>10.18730/1JH8T</v>
      </c>
    </row>
    <row r="387" spans="1:8" x14ac:dyDescent="0.35">
      <c r="A387" s="2" t="s">
        <v>825</v>
      </c>
      <c r="B387" s="7" t="str">
        <f>HYPERLINK("https://db.cngb.org/search/sample/CNS0047558/","CNS0047558")</f>
        <v>CNS0047558</v>
      </c>
      <c r="C387" s="11" t="str">
        <f>HYPERLINK("ftp://ftp.cngb.org/pub/CNSA/data2/CNP0000335/CNS0047558/CNX0036452/","S381 FQ")</f>
        <v>S381 FQ</v>
      </c>
      <c r="D387" s="11" t="str">
        <f>HYPERLINK("ftp://ftp.cngb.org/pub/CNSA/data2/CNP0000335/CNS0047558/CNX0116226/CNR0138606/","S381 BAM")</f>
        <v>S381 BAM</v>
      </c>
      <c r="E387" s="3" t="s">
        <v>380</v>
      </c>
      <c r="F387" s="9" t="str">
        <f>HYPERLINK("https://dx.doi.org/10.18730/JE63$","10.18730/JE63$")</f>
        <v>10.18730/JE63$</v>
      </c>
      <c r="G387" s="9" t="str">
        <f>HYPERLINK("http://cgngenis.wur.nl/AccessionDetails.aspx?acnumber=CGN20121","CGN20121")</f>
        <v>CGN20121</v>
      </c>
      <c r="H387" s="9" t="str">
        <f>HYPERLINK("https://dx.doi.org/10.18730/1M9TQ","10.18730/1M9TQ")</f>
        <v>10.18730/1M9TQ</v>
      </c>
    </row>
    <row r="388" spans="1:8" x14ac:dyDescent="0.35">
      <c r="A388" s="2" t="s">
        <v>826</v>
      </c>
      <c r="B388" s="7" t="str">
        <f>HYPERLINK("https://db.cngb.org/search/sample/CNS0047768/","CNS0047768")</f>
        <v>CNS0047768</v>
      </c>
      <c r="C388" s="11" t="str">
        <f>HYPERLINK("ftp://ftp.cngb.org/pub/CNSA/data2/CNP0000335/CNS0047768/CNX0036453/","S382 FQ")</f>
        <v>S382 FQ</v>
      </c>
      <c r="D388" s="11" t="str">
        <f>HYPERLINK("ftp://ftp.cngb.org/pub/CNSA/data2/CNP0000335/CNS0047768/CNX0116227/CNR0138607/","S382 BAM")</f>
        <v>S382 BAM</v>
      </c>
      <c r="E388" s="3" t="s">
        <v>381</v>
      </c>
      <c r="F388" s="9" t="str">
        <f>HYPERLINK("https://dx.doi.org/10.18730/JE64=","10.18730/JE64=")</f>
        <v>10.18730/JE64=</v>
      </c>
      <c r="G388" s="9" t="str">
        <f>HYPERLINK("http://cgngenis.wur.nl/AccessionDetails.aspx?acnumber=CGN20693","CGN20693")</f>
        <v>CGN20693</v>
      </c>
      <c r="H388" s="9" t="str">
        <f>HYPERLINK("https://dx.doi.org/10.18730/1NQXJ","10.18730/1NQXJ")</f>
        <v>10.18730/1NQXJ</v>
      </c>
    </row>
    <row r="389" spans="1:8" x14ac:dyDescent="0.35">
      <c r="A389" s="2" t="s">
        <v>827</v>
      </c>
      <c r="B389" s="7" t="str">
        <f>HYPERLINK("https://db.cngb.org/search/sample/CNS0047713/","CNS0047713")</f>
        <v>CNS0047713</v>
      </c>
      <c r="C389" s="11" t="str">
        <f>HYPERLINK("ftp://ftp.cngb.org/pub/CNSA/data2/CNP0000335/CNS0047713/CNX0036505/","S383 FQ")</f>
        <v>S383 FQ</v>
      </c>
      <c r="D389" s="11" t="str">
        <f>HYPERLINK("ftp://ftp.cngb.org/pub/CNSA/data2/CNP0000335/CNS0047713/CNX0116228/CNR0138608/","S383 BAM")</f>
        <v>S383 BAM</v>
      </c>
      <c r="E389" s="3" t="s">
        <v>382</v>
      </c>
      <c r="F389" s="9" t="str">
        <f>HYPERLINK("https://dx.doi.org/10.18730/JE65U","10.18730/JE65U")</f>
        <v>10.18730/JE65U</v>
      </c>
      <c r="G389" s="9" t="str">
        <f>HYPERLINK("http://cgngenis.wur.nl/AccessionDetails.aspx?acnumber=CGN20697","CGN20697")</f>
        <v>CGN20697</v>
      </c>
      <c r="H389" s="9" t="str">
        <f>HYPERLINK("https://dx.doi.org/10.18730/1NR2Q","10.18730/1NR2Q")</f>
        <v>10.18730/1NR2Q</v>
      </c>
    </row>
    <row r="390" spans="1:8" x14ac:dyDescent="0.35">
      <c r="A390" s="2" t="s">
        <v>828</v>
      </c>
      <c r="B390" s="7" t="str">
        <f>HYPERLINK("https://db.cngb.org/search/sample/CNS0047847/","CNS0047847")</f>
        <v>CNS0047847</v>
      </c>
      <c r="C390" s="11" t="str">
        <f>HYPERLINK("ftp://ftp.cngb.org/pub/CNSA/data2/CNP0000335/CNS0047847/CNX0036454/","S384 FQ")</f>
        <v>S384 FQ</v>
      </c>
      <c r="D390" s="11" t="str">
        <f>HYPERLINK("ftp://ftp.cngb.org/pub/CNSA/data2/CNP0000335/CNS0047847/CNX0116229/CNR0138609/","S384 BAM")</f>
        <v>S384 BAM</v>
      </c>
      <c r="E390" s="3" t="s">
        <v>383</v>
      </c>
      <c r="F390" s="9" t="str">
        <f>HYPERLINK("https://dx.doi.org/10.18730/JE660","10.18730/JE660")</f>
        <v>10.18730/JE660</v>
      </c>
      <c r="G390" s="9" t="str">
        <f>HYPERLINK("http://cgngenis.wur.nl/AccessionDetails.aspx?acnumber=CGN21395","CGN21395")</f>
        <v>CGN21395</v>
      </c>
      <c r="H390" s="9" t="str">
        <f>HYPERLINK("https://dx.doi.org/10.18730/1NRFU","10.18730/1NRFU")</f>
        <v>10.18730/1NRFU</v>
      </c>
    </row>
    <row r="391" spans="1:8" x14ac:dyDescent="0.35">
      <c r="A391" s="2" t="s">
        <v>829</v>
      </c>
      <c r="B391" s="7" t="str">
        <f>HYPERLINK("https://db.cngb.org/search/sample/CNS0047921/","CNS0047921")</f>
        <v>CNS0047921</v>
      </c>
      <c r="C391" s="11" t="str">
        <f>HYPERLINK("ftp://ftp.cngb.org/pub/CNSA/data2/CNP0000335/CNS0047921/CNX0036455/","S385 FQ")</f>
        <v>S385 FQ</v>
      </c>
      <c r="D391" s="11" t="str">
        <f>HYPERLINK("ftp://ftp.cngb.org/pub/CNSA/data2/CNP0000335/CNS0047921/CNX0116230/CNR0138610/","S385 BAM")</f>
        <v>S385 BAM</v>
      </c>
      <c r="E391" s="3" t="s">
        <v>384</v>
      </c>
      <c r="F391" s="9" t="str">
        <f>HYPERLINK("https://dx.doi.org/10.18730/S9K02","10.18730/S9K02")</f>
        <v>10.18730/S9K02</v>
      </c>
      <c r="G391" s="9" t="str">
        <f>HYPERLINK("http://cgngenis.wur.nl/AccessionDetails.aspx?acnumber=CGN21396","CGN21396")</f>
        <v>CGN21396</v>
      </c>
      <c r="H391" s="9" t="str">
        <f>HYPERLINK("https://dx.doi.org/10.18730/1NRH1","10.18730/1NRH1")</f>
        <v>10.18730/1NRH1</v>
      </c>
    </row>
    <row r="392" spans="1:8" x14ac:dyDescent="0.35">
      <c r="A392" s="2" t="s">
        <v>830</v>
      </c>
      <c r="B392" s="7" t="str">
        <f>HYPERLINK("https://db.cngb.org/search/sample/CNS0047664/","CNS0047664")</f>
        <v>CNS0047664</v>
      </c>
      <c r="C392" s="11" t="str">
        <f>HYPERLINK("ftp://ftp.cngb.org/pub/CNSA/data2/CNP0000335/CNS0047664/CNX0036456/","S386 FQ")</f>
        <v>S386 FQ</v>
      </c>
      <c r="D392" s="11" t="str">
        <f>HYPERLINK("ftp://ftp.cngb.org/pub/CNSA/data2/CNP0000335/CNS0047664/CNX0116231/CNR0138611/","S386 BAM")</f>
        <v>S386 BAM</v>
      </c>
      <c r="E392" s="3" t="s">
        <v>385</v>
      </c>
      <c r="F392" s="9" t="str">
        <f>HYPERLINK("https://dx.doi.org/10.18730/JE671","10.18730/JE671")</f>
        <v>10.18730/JE671</v>
      </c>
      <c r="G392" s="9" t="str">
        <f>HYPERLINK("http://cgngenis.wur.nl/AccessionDetails.aspx?acnumber=CGN21397","CGN21397")</f>
        <v>CGN21397</v>
      </c>
      <c r="H392" s="9" t="str">
        <f>HYPERLINK("https://dx.doi.org/10.18730/1NRK3","10.18730/1NRK3")</f>
        <v>10.18730/1NRK3</v>
      </c>
    </row>
    <row r="393" spans="1:8" x14ac:dyDescent="0.35">
      <c r="A393" s="2" t="s">
        <v>831</v>
      </c>
      <c r="B393" s="7" t="str">
        <f>HYPERLINK("https://db.cngb.org/search/sample/CNS0047718/","CNS0047718")</f>
        <v>CNS0047718</v>
      </c>
      <c r="C393" s="11" t="str">
        <f>HYPERLINK("ftp://ftp.cngb.org/pub/CNSA/data2/CNP0000335/CNS0047718/CNX0036457/","S387 FQ")</f>
        <v>S387 FQ</v>
      </c>
      <c r="D393" s="11" t="str">
        <f>HYPERLINK("ftp://ftp.cngb.org/pub/CNSA/data2/CNP0000335/CNS0047718/CNX0116232/CNR0138612/","S387 BAM")</f>
        <v>S387 BAM</v>
      </c>
      <c r="E393" s="3" t="s">
        <v>386</v>
      </c>
      <c r="F393" s="9" t="str">
        <f>HYPERLINK("https://dx.doi.org/10.18730/JE682","10.18730/JE682")</f>
        <v>10.18730/JE682</v>
      </c>
      <c r="G393" s="9" t="str">
        <f>HYPERLINK("http://cgngenis.wur.nl/AccessionDetails.aspx?acnumber=CGN21406","CGN21406")</f>
        <v>CGN21406</v>
      </c>
      <c r="H393" s="9" t="str">
        <f>HYPERLINK("https://dx.doi.org/10.18730/1P5QG","10.18730/1P5QG")</f>
        <v>10.18730/1P5QG</v>
      </c>
    </row>
    <row r="394" spans="1:8" x14ac:dyDescent="0.35">
      <c r="A394" s="2" t="s">
        <v>832</v>
      </c>
      <c r="B394" s="7" t="str">
        <f>HYPERLINK("https://db.cngb.org/search/sample/CNS0047830/","CNS0047830")</f>
        <v>CNS0047830</v>
      </c>
      <c r="C394" s="11" t="str">
        <f>HYPERLINK("ftp://ftp.cngb.org/pub/CNSA/data2/CNP0000335/CNS0047830/CNX0036458/","S388 FQ")</f>
        <v>S388 FQ</v>
      </c>
      <c r="D394" s="11" t="str">
        <f>HYPERLINK("ftp://ftp.cngb.org/pub/CNSA/data2/CNP0000335/CNS0047830/CNX0116233/CNR0138613/","S388 BAM")</f>
        <v>S388 BAM</v>
      </c>
      <c r="E394" s="3" t="s">
        <v>387</v>
      </c>
      <c r="F394" s="9" t="str">
        <f>HYPERLINK("https://dx.doi.org/10.18730/JE693","10.18730/JE693")</f>
        <v>10.18730/JE693</v>
      </c>
      <c r="G394" s="9" t="str">
        <f>HYPERLINK("http://cgngenis.wur.nl/AccessionDetails.aspx?acnumber=CGN23883","CGN23883")</f>
        <v>CGN23883</v>
      </c>
      <c r="H394" s="9" t="str">
        <f>HYPERLINK("https://dx.doi.org/10.18730/1PDA0","10.18730/1PDA0")</f>
        <v>10.18730/1PDA0</v>
      </c>
    </row>
    <row r="395" spans="1:8" x14ac:dyDescent="0.35">
      <c r="A395" s="2" t="s">
        <v>833</v>
      </c>
      <c r="B395" s="7" t="str">
        <f>HYPERLINK("https://db.cngb.org/search/sample/CNS0047859/","CNS0047859")</f>
        <v>CNS0047859</v>
      </c>
      <c r="C395" s="11" t="str">
        <f>HYPERLINK("ftp://ftp.cngb.org/pub/CNSA/data2/CNP0000335/CNS0047859/CNX0036459/","S389 FQ")</f>
        <v>S389 FQ</v>
      </c>
      <c r="D395" s="11" t="str">
        <f>HYPERLINK("ftp://ftp.cngb.org/pub/CNSA/data2/CNP0000335/CNS0047859/CNX0116234/CNR0138614/","S389 BAM")</f>
        <v>S389 BAM</v>
      </c>
      <c r="E395" s="3" t="s">
        <v>388</v>
      </c>
      <c r="F395" s="9" t="str">
        <f>HYPERLINK("https://dx.doi.org/10.18730/JE6A4","10.18730/JE6A4")</f>
        <v>10.18730/JE6A4</v>
      </c>
      <c r="G395" s="2" t="s">
        <v>892</v>
      </c>
      <c r="H395" s="9"/>
    </row>
    <row r="396" spans="1:8" x14ac:dyDescent="0.35">
      <c r="A396" s="2" t="s">
        <v>834</v>
      </c>
      <c r="B396" s="7" t="str">
        <f>HYPERLINK("https://db.cngb.org/search/sample/CNS0047783/","CNS0047783")</f>
        <v>CNS0047783</v>
      </c>
      <c r="C396" s="11" t="str">
        <f>HYPERLINK("ftp://ftp.cngb.org/pub/CNSA/data2/CNP0000335/CNS0047783/CNX0036460/","S390 FQ")</f>
        <v>S390 FQ</v>
      </c>
      <c r="D396" s="11" t="str">
        <f>HYPERLINK("ftp://ftp.cngb.org/pub/CNSA/data2/CNP0000335/CNS0047783/CNX0116235/CNR0138615/","S390 BAM")</f>
        <v>S390 BAM</v>
      </c>
      <c r="E396" s="3" t="s">
        <v>389</v>
      </c>
      <c r="F396" s="9" t="str">
        <f>HYPERLINK("https://dx.doi.org/10.18730/JE6B5","10.18730/JE6B5")</f>
        <v>10.18730/JE6B5</v>
      </c>
      <c r="G396" s="9" t="str">
        <f>HYPERLINK("http://cgngenis.wur.nl/AccessionDetails.aspx?acnumber=CGN04678","CGN04678")</f>
        <v>CGN04678</v>
      </c>
      <c r="H396" s="9" t="str">
        <f>HYPERLINK("https://dx.doi.org/10.18730/17TWP","10.18730/17TWP")</f>
        <v>10.18730/17TWP</v>
      </c>
    </row>
    <row r="397" spans="1:8" x14ac:dyDescent="0.35">
      <c r="A397" s="2" t="s">
        <v>835</v>
      </c>
      <c r="B397" s="7" t="str">
        <f>HYPERLINK("https://db.cngb.org/search/sample/CNS0047685/","CNS0047685")</f>
        <v>CNS0047685</v>
      </c>
      <c r="C397" s="11" t="str">
        <f>HYPERLINK("ftp://ftp.cngb.org/pub/CNSA/data2/CNP0000335/CNS0047685/CNX0036461/","S391 FQ")</f>
        <v>S391 FQ</v>
      </c>
      <c r="D397" s="11" t="str">
        <f>HYPERLINK("ftp://ftp.cngb.org/pub/CNSA/data2/CNP0000335/CNS0047685/CNX0116236/CNR0138616/","S391 BAM")</f>
        <v>S391 BAM</v>
      </c>
      <c r="E397" s="3" t="s">
        <v>390</v>
      </c>
      <c r="F397" s="9" t="str">
        <f>HYPERLINK("https://dx.doi.org/10.18730/JE6C6","10.18730/JE6C6")</f>
        <v>10.18730/JE6C6</v>
      </c>
      <c r="G397" s="9" t="str">
        <f>HYPERLINK("http://cgngenis.wur.nl/AccessionDetails.aspx?acnumber=CGN04682","CGN04682")</f>
        <v>CGN04682</v>
      </c>
      <c r="H397" s="9" t="str">
        <f>HYPERLINK("https://dx.doi.org/10.18730/17TB5","10.18730/17TB5")</f>
        <v>10.18730/17TB5</v>
      </c>
    </row>
    <row r="398" spans="1:8" x14ac:dyDescent="0.35">
      <c r="A398" s="2" t="s">
        <v>836</v>
      </c>
      <c r="B398" s="7" t="str">
        <f>HYPERLINK("https://db.cngb.org/search/sample/CNS0047910/","CNS0047910")</f>
        <v>CNS0047910</v>
      </c>
      <c r="C398" s="11" t="str">
        <f>HYPERLINK("ftp://ftp.cngb.org/pub/CNSA/data2/CNP0000335/CNS0047910/CNX0036555/","S392 FQ")</f>
        <v>S392 FQ</v>
      </c>
      <c r="D398" s="11" t="str">
        <f>HYPERLINK("ftp://ftp.cngb.org/pub/CNSA/data2/CNP0000335/CNS0047910/CNX0116237/CNR0138617/","S392 BAM")</f>
        <v>S392 BAM</v>
      </c>
      <c r="E398" s="3" t="s">
        <v>391</v>
      </c>
      <c r="F398" s="9" t="str">
        <f>HYPERLINK("https://dx.doi.org/10.18730/JE6D7","10.18730/JE6D7")</f>
        <v>10.18730/JE6D7</v>
      </c>
      <c r="G398" s="9" t="str">
        <f>HYPERLINK("http://cgngenis.wur.nl/AccessionDetails.aspx?acnumber=CGN04683","CGN04683")</f>
        <v>CGN04683</v>
      </c>
      <c r="H398" s="9" t="str">
        <f>HYPERLINK("https://dx.doi.org/10.18730/17TC6","10.18730/17TC6")</f>
        <v>10.18730/17TC6</v>
      </c>
    </row>
    <row r="399" spans="1:8" x14ac:dyDescent="0.35">
      <c r="A399" s="2" t="s">
        <v>837</v>
      </c>
      <c r="B399" s="7" t="str">
        <f>HYPERLINK("https://db.cngb.org/search/sample/CNS0047933/","CNS0047933")</f>
        <v>CNS0047933</v>
      </c>
      <c r="C399" s="11" t="str">
        <f>HYPERLINK("ftp://ftp.cngb.org/pub/CNSA/data2/CNP0000335/CNS0047933/CNX0036462/","S393 FQ")</f>
        <v>S393 FQ</v>
      </c>
      <c r="D399" s="11" t="str">
        <f>HYPERLINK("ftp://ftp.cngb.org/pub/CNSA/data2/CNP0000335/CNS0047933/CNX0116238/CNR0138618/","S393 BAM")</f>
        <v>S393 BAM</v>
      </c>
      <c r="E399" s="3" t="s">
        <v>392</v>
      </c>
      <c r="F399" s="9" t="str">
        <f>HYPERLINK("https://dx.doi.org/10.18730/JE6E8","10.18730/JE6E8")</f>
        <v>10.18730/JE6E8</v>
      </c>
      <c r="G399" s="9" t="str">
        <f>HYPERLINK("http://cgngenis.wur.nl/AccessionDetails.aspx?acnumber=CGN04950","CGN04950")</f>
        <v>CGN04950</v>
      </c>
      <c r="H399" s="9" t="str">
        <f>HYPERLINK("https://dx.doi.org/10.18730/17TD7","10.18730/17TD7")</f>
        <v>10.18730/17TD7</v>
      </c>
    </row>
    <row r="400" spans="1:8" x14ac:dyDescent="0.35">
      <c r="A400" s="2" t="s">
        <v>838</v>
      </c>
      <c r="B400" s="7" t="str">
        <f>HYPERLINK("https://db.cngb.org/search/sample/CNS0047636/","CNS0047636")</f>
        <v>CNS0047636</v>
      </c>
      <c r="C400" s="11" t="str">
        <f>HYPERLINK("ftp://ftp.cngb.org/pub/CNSA/data2/CNP0000335/CNS0047636/CNX0036506/","S394 FQ")</f>
        <v>S394 FQ</v>
      </c>
      <c r="D400" s="11" t="str">
        <f>HYPERLINK("ftp://ftp.cngb.org/pub/CNSA/data2/CNP0000335/CNS0047636/CNX0116239/CNR0138619/","S394 BAM")</f>
        <v>S394 BAM</v>
      </c>
      <c r="E400" s="3" t="s">
        <v>393</v>
      </c>
      <c r="F400" s="9" t="str">
        <f>HYPERLINK("https://dx.doi.org/10.18730/JE6F9","10.18730/JE6F9")</f>
        <v>10.18730/JE6F9</v>
      </c>
      <c r="G400" s="9" t="str">
        <f>HYPERLINK("http://cgngenis.wur.nl/AccessionDetails.aspx?acnumber=CGN04955","CGN04955")</f>
        <v>CGN04955</v>
      </c>
      <c r="H400" s="9" t="str">
        <f>HYPERLINK("https://dx.doi.org/10.18730/17TF9","10.18730/17TF9")</f>
        <v>10.18730/17TF9</v>
      </c>
    </row>
    <row r="401" spans="1:8" x14ac:dyDescent="0.35">
      <c r="A401" s="2" t="s">
        <v>839</v>
      </c>
      <c r="B401" s="7" t="str">
        <f>HYPERLINK("https://db.cngb.org/search/sample/CNS0047809/","CNS0047809")</f>
        <v>CNS0047809</v>
      </c>
      <c r="C401" s="11" t="str">
        <f>HYPERLINK("ftp://ftp.cngb.org/pub/CNSA/data2/CNP0000335/CNS0047809/CNX0036126/","S395 FQ")</f>
        <v>S395 FQ</v>
      </c>
      <c r="D401" s="11" t="str">
        <f>HYPERLINK("ftp://ftp.cngb.org/pub/CNSA/data2/CNP0000335/CNS0047809/CNX0116240/CNR0138620/","S395 BAM")</f>
        <v>S395 BAM</v>
      </c>
      <c r="E401" s="3" t="s">
        <v>394</v>
      </c>
      <c r="F401" s="9" t="str">
        <f>HYPERLINK("https://dx.doi.org/10.18730/JE6GA","10.18730/JE6GA")</f>
        <v>10.18730/JE6GA</v>
      </c>
      <c r="G401" s="9" t="str">
        <f>HYPERLINK("http://cgngenis.wur.nl/AccessionDetails.aspx?acnumber=CGN05077","CGN05077")</f>
        <v>CGN05077</v>
      </c>
      <c r="H401" s="9" t="str">
        <f>HYPERLINK("https://dx.doi.org/10.18730/17TQH","10.18730/17TQH")</f>
        <v>10.18730/17TQH</v>
      </c>
    </row>
    <row r="402" spans="1:8" x14ac:dyDescent="0.35">
      <c r="A402" s="2" t="s">
        <v>840</v>
      </c>
      <c r="B402" s="7" t="str">
        <f>HYPERLINK("https://db.cngb.org/search/sample/CNS0047880/","CNS0047880")</f>
        <v>CNS0047880</v>
      </c>
      <c r="C402" s="11" t="str">
        <f>HYPERLINK("ftp://ftp.cngb.org/pub/CNSA/data2/CNP0000335/CNS0047880/CNX0036127/","S396 FQ")</f>
        <v>S396 FQ</v>
      </c>
      <c r="D402" s="11" t="str">
        <f>HYPERLINK("ftp://ftp.cngb.org/pub/CNSA/data2/CNP0000335/CNS0047880/CNX0116241/CNR0138621/","S396 BAM")</f>
        <v>S396 BAM</v>
      </c>
      <c r="E402" s="3" t="s">
        <v>395</v>
      </c>
      <c r="F402" s="9" t="str">
        <f>HYPERLINK("https://dx.doi.org/10.18730/JE6HB","10.18730/JE6HB")</f>
        <v>10.18730/JE6HB</v>
      </c>
      <c r="G402" s="9" t="str">
        <f>HYPERLINK("http://cgngenis.wur.nl/AccessionDetails.aspx?acnumber=CGN05145","CGN05145")</f>
        <v>CGN05145</v>
      </c>
      <c r="H402" s="9" t="str">
        <f>HYPERLINK("https://dx.doi.org/10.18730/17TRJ","10.18730/17TRJ")</f>
        <v>10.18730/17TRJ</v>
      </c>
    </row>
    <row r="403" spans="1:8" x14ac:dyDescent="0.35">
      <c r="A403" s="2" t="s">
        <v>841</v>
      </c>
      <c r="B403" s="7" t="str">
        <f>HYPERLINK("https://db.cngb.org/search/sample/CNS0047703/","CNS0047703")</f>
        <v>CNS0047703</v>
      </c>
      <c r="C403" s="11" t="str">
        <f>HYPERLINK("ftp://ftp.cngb.org/pub/CNSA/data2/CNP0000335/CNS0047703/CNX0036128/","S397 FQ")</f>
        <v>S397 FQ</v>
      </c>
      <c r="D403" s="11" t="str">
        <f>HYPERLINK("ftp://ftp.cngb.org/pub/CNSA/data2/CNP0000335/CNS0047703/CNX0116242/CNR0138622/","S397 BAM")</f>
        <v>S397 BAM</v>
      </c>
      <c r="E403" s="3" t="s">
        <v>396</v>
      </c>
      <c r="F403" s="9" t="str">
        <f>HYPERLINK("https://dx.doi.org/10.18730/JE6JC","10.18730/JE6JC")</f>
        <v>10.18730/JE6JC</v>
      </c>
      <c r="G403" s="9" t="str">
        <f>HYPERLINK("http://cgngenis.wur.nl/AccessionDetails.aspx?acnumber=CGN05148","CGN05148")</f>
        <v>CGN05148</v>
      </c>
      <c r="H403" s="9" t="str">
        <f>HYPERLINK("https://dx.doi.org/10.18730/17TSK","10.18730/17TSK")</f>
        <v>10.18730/17TSK</v>
      </c>
    </row>
    <row r="404" spans="1:8" x14ac:dyDescent="0.35">
      <c r="A404" s="2" t="s">
        <v>842</v>
      </c>
      <c r="B404" s="7" t="str">
        <f>HYPERLINK("https://db.cngb.org/search/sample/CNS0047856/","CNS0047856")</f>
        <v>CNS0047856</v>
      </c>
      <c r="C404" s="11" t="str">
        <f>HYPERLINK("ftp://ftp.cngb.org/pub/CNSA/data2/CNP0000335/CNS0047856/CNX0036463/","S398 FQ")</f>
        <v>S398 FQ</v>
      </c>
      <c r="D404" s="11" t="str">
        <f>HYPERLINK("ftp://ftp.cngb.org/pub/CNSA/data2/CNP0000335/CNS0047856/CNX0116243/CNR0138623/","S398 BAM")</f>
        <v>S398 BAM</v>
      </c>
      <c r="E404" s="3" t="s">
        <v>397</v>
      </c>
      <c r="F404" s="9" t="str">
        <f>HYPERLINK("https://dx.doi.org/10.18730/JE6KD","10.18730/JE6KD")</f>
        <v>10.18730/JE6KD</v>
      </c>
      <c r="G404" s="9" t="str">
        <f>HYPERLINK("http://cgngenis.wur.nl/AccessionDetails.aspx?acnumber=CGN05268","CGN05268")</f>
        <v>CGN05268</v>
      </c>
      <c r="H404" s="9" t="str">
        <f>HYPERLINK("https://dx.doi.org/10.18730/17TGA","10.18730/17TGA")</f>
        <v>10.18730/17TGA</v>
      </c>
    </row>
    <row r="405" spans="1:8" x14ac:dyDescent="0.35">
      <c r="A405" s="2" t="s">
        <v>843</v>
      </c>
      <c r="B405" s="7" t="str">
        <f>HYPERLINK("https://db.cngb.org/search/sample/CNS0047866/","CNS0047866")</f>
        <v>CNS0047866</v>
      </c>
      <c r="C405" s="11" t="str">
        <f>HYPERLINK("ftp://ftp.cngb.org/pub/CNSA/data2/CNP0000335/CNS0047866/CNX0036464/","S399 FQ")</f>
        <v>S399 FQ</v>
      </c>
      <c r="D405" s="11" t="str">
        <f>HYPERLINK("ftp://ftp.cngb.org/pub/CNSA/data2/CNP0000335/CNS0047866/CNX0116244/CNR0138624/","S399 BAM")</f>
        <v>S399 BAM</v>
      </c>
      <c r="E405" s="3" t="s">
        <v>398</v>
      </c>
      <c r="F405" s="9" t="str">
        <f>HYPERLINK("https://dx.doi.org/10.18730/JE6ME","10.18730/JE6ME")</f>
        <v>10.18730/JE6ME</v>
      </c>
      <c r="G405" s="9" t="str">
        <f>HYPERLINK("http://cgngenis.wur.nl/AccessionDetails.aspx?acnumber=CGN05270","CGN05270")</f>
        <v>CGN05270</v>
      </c>
      <c r="H405" s="9" t="str">
        <f>HYPERLINK("https://dx.doi.org/10.18730/17THB","10.18730/17THB")</f>
        <v>10.18730/17THB</v>
      </c>
    </row>
    <row r="406" spans="1:8" x14ac:dyDescent="0.35">
      <c r="A406" s="2" t="s">
        <v>844</v>
      </c>
      <c r="B406" s="7" t="str">
        <f>HYPERLINK("https://db.cngb.org/search/sample/CNS0047923/","CNS0047923")</f>
        <v>CNS0047923</v>
      </c>
      <c r="C406" s="11" t="str">
        <f>HYPERLINK("ftp://ftp.cngb.org/pub/CNSA/data2/CNP0000335/CNS0047923/CNX0036129/","S401 FQ")</f>
        <v>S401 FQ</v>
      </c>
      <c r="D406" s="11" t="str">
        <f>HYPERLINK("ftp://ftp.cngb.org/pub/CNSA/data2/CNP0000335/CNS0047923/CNX0116245/CNR0138625/","S401 BAM")</f>
        <v>S401 BAM</v>
      </c>
      <c r="E406" s="3" t="s">
        <v>399</v>
      </c>
      <c r="F406" s="9" t="str">
        <f>HYPERLINK("https://dx.doi.org/10.18730/JE6PG","10.18730/JE6PG")</f>
        <v>10.18730/JE6PG</v>
      </c>
      <c r="G406" s="9" t="str">
        <f>HYPERLINK("http://cgngenis.wur.nl/AccessionDetails.aspx?acnumber=CGN05333","CGN05333")</f>
        <v>CGN05333</v>
      </c>
      <c r="H406" s="9" t="str">
        <f>HYPERLINK("https://dx.doi.org/10.18730/18E5A","10.18730/18E5A")</f>
        <v>10.18730/18E5A</v>
      </c>
    </row>
    <row r="407" spans="1:8" x14ac:dyDescent="0.35">
      <c r="A407" s="2" t="s">
        <v>845</v>
      </c>
      <c r="B407" s="7" t="str">
        <f>HYPERLINK("https://db.cngb.org/search/sample/CNS0047523/","CNS0047523")</f>
        <v>CNS0047523</v>
      </c>
      <c r="C407" s="11" t="str">
        <f>HYPERLINK("ftp://ftp.cngb.org/pub/CNSA/data2/CNP0000335/CNS0047523/CNX0036465/","S403 FQ")</f>
        <v>S403 FQ</v>
      </c>
      <c r="D407" s="11" t="str">
        <f>HYPERLINK("ftp://ftp.cngb.org/pub/CNSA/data2/CNP0000335/CNS0047523/CNX0116246/CNR0138626/","S403 BAM")</f>
        <v>S403 BAM</v>
      </c>
      <c r="E407" s="3" t="s">
        <v>400</v>
      </c>
      <c r="F407" s="9" t="str">
        <f>HYPERLINK("https://dx.doi.org/10.18730/JE6RJ","10.18730/JE6RJ")</f>
        <v>10.18730/JE6RJ</v>
      </c>
      <c r="G407" s="9" t="str">
        <f>HYPERLINK("http://cgngenis.wur.nl/AccessionDetails.aspx?acnumber=CGN05869","CGN05869")</f>
        <v>CGN05869</v>
      </c>
      <c r="H407" s="9" t="str">
        <f>HYPERLINK("https://dx.doi.org/10.18730/18DKX","10.18730/18DKX")</f>
        <v>10.18730/18DKX</v>
      </c>
    </row>
    <row r="408" spans="1:8" x14ac:dyDescent="0.35">
      <c r="A408" s="2" t="s">
        <v>846</v>
      </c>
      <c r="B408" s="7" t="str">
        <f>HYPERLINK("https://db.cngb.org/search/sample/CNS0047535/","CNS0047535")</f>
        <v>CNS0047535</v>
      </c>
      <c r="C408" s="11" t="str">
        <f>HYPERLINK("ftp://ftp.cngb.org/pub/CNSA/data2/CNP0000335/CNS0047535/CNX0036130/","S404 FQ")</f>
        <v>S404 FQ</v>
      </c>
      <c r="D408" s="11" t="str">
        <f>HYPERLINK("ftp://ftp.cngb.org/pub/CNSA/data2/CNP0000335/CNS0047535/CNX0116247/CNR0138627/","S404 BAM")</f>
        <v>S404 BAM</v>
      </c>
      <c r="E408" s="3" t="s">
        <v>401</v>
      </c>
      <c r="F408" s="9" t="str">
        <f>HYPERLINK("https://dx.doi.org/10.18730/JE6SK","10.18730/JE6SK")</f>
        <v>10.18730/JE6SK</v>
      </c>
      <c r="G408" s="9" t="str">
        <f>HYPERLINK("http://cgngenis.wur.nl/AccessionDetails.aspx?acnumber=CGN09315","CGN09315")</f>
        <v>CGN09315</v>
      </c>
      <c r="H408" s="9" t="str">
        <f>HYPERLINK("https://dx.doi.org/10.18730/17T82","10.18730/17T82")</f>
        <v>10.18730/17T82</v>
      </c>
    </row>
    <row r="409" spans="1:8" x14ac:dyDescent="0.35">
      <c r="A409" s="2" t="s">
        <v>847</v>
      </c>
      <c r="B409" s="7" t="str">
        <f>HYPERLINK("https://db.cngb.org/search/sample/CNS0047732/","CNS0047732")</f>
        <v>CNS0047732</v>
      </c>
      <c r="C409" s="11" t="str">
        <f>HYPERLINK("ftp://ftp.cngb.org/pub/CNSA/data2/CNP0000335/CNS0047732/CNX0036466/","S405 FQ")</f>
        <v>S405 FQ</v>
      </c>
      <c r="D409" s="11" t="str">
        <f>HYPERLINK("ftp://ftp.cngb.org/pub/CNSA/data2/CNP0000335/CNS0047732/CNX0116248/CNR0138628/","S405 BAM")</f>
        <v>S405 BAM</v>
      </c>
      <c r="E409" s="3" t="s">
        <v>402</v>
      </c>
      <c r="F409" s="9" t="str">
        <f>HYPERLINK("https://dx.doi.org/10.18730/JE6TM","10.18730/JE6TM")</f>
        <v>10.18730/JE6TM</v>
      </c>
      <c r="G409" s="9" t="str">
        <f>HYPERLINK("http://cgngenis.wur.nl/AccessionDetails.aspx?acnumber=CGN09316","CGN09316")</f>
        <v>CGN09316</v>
      </c>
      <c r="H409" s="9" t="str">
        <f>HYPERLINK("https://dx.doi.org/10.18730/17T93","10.18730/17T93")</f>
        <v>10.18730/17T93</v>
      </c>
    </row>
    <row r="410" spans="1:8" x14ac:dyDescent="0.35">
      <c r="A410" s="2" t="s">
        <v>848</v>
      </c>
      <c r="B410" s="7" t="str">
        <f>HYPERLINK("https://db.cngb.org/search/sample/CNS0047828/","CNS0047828")</f>
        <v>CNS0047828</v>
      </c>
      <c r="C410" s="11" t="str">
        <f>HYPERLINK("ftp://ftp.cngb.org/pub/CNSA/data2/CNP0000335/CNS0047828/CNX0036131/","S406 FQ")</f>
        <v>S406 FQ</v>
      </c>
      <c r="D410" s="11" t="str">
        <f>HYPERLINK("ftp://ftp.cngb.org/pub/CNSA/data2/CNP0000335/CNS0047828/CNX0116249/CNR0138629/","S406 BAM")</f>
        <v>S406 BAM</v>
      </c>
      <c r="E410" s="3" t="s">
        <v>403</v>
      </c>
      <c r="F410" s="9" t="str">
        <f>HYPERLINK("https://dx.doi.org/10.18730/JE6VN","10.18730/JE6VN")</f>
        <v>10.18730/JE6VN</v>
      </c>
      <c r="G410" s="9" t="str">
        <f>HYPERLINK("http://cgngenis.wur.nl/AccessionDetails.aspx?acnumber=CGN09364","CGN09364")</f>
        <v>CGN09364</v>
      </c>
      <c r="H410" s="9" t="str">
        <f>HYPERLINK("https://dx.doi.org/10.18730/18DJW","10.18730/18DJW")</f>
        <v>10.18730/18DJW</v>
      </c>
    </row>
    <row r="411" spans="1:8" x14ac:dyDescent="0.35">
      <c r="A411" s="2" t="s">
        <v>849</v>
      </c>
      <c r="B411" s="7" t="str">
        <f>HYPERLINK("https://db.cngb.org/search/sample/CNS0047752/","CNS0047752")</f>
        <v>CNS0047752</v>
      </c>
      <c r="C411" s="11" t="str">
        <f>HYPERLINK("ftp://ftp.cngb.org/pub/CNSA/data2/CNP0000335/CNS0047752/CNX0036132/","S408 FQ")</f>
        <v>S408 FQ</v>
      </c>
      <c r="D411" s="11" t="str">
        <f>HYPERLINK("ftp://ftp.cngb.org/pub/CNSA/data2/CNP0000335/CNS0047752/CNX0116250/CNR0138630/","S408 BAM")</f>
        <v>S408 BAM</v>
      </c>
      <c r="E411" s="3" t="s">
        <v>404</v>
      </c>
      <c r="F411" s="9" t="str">
        <f>HYPERLINK("https://dx.doi.org/10.18730/JE6XQ","10.18730/JE6XQ")</f>
        <v>10.18730/JE6XQ</v>
      </c>
      <c r="G411" s="9" t="str">
        <f>HYPERLINK("http://cgngenis.wur.nl/AccessionDetails.aspx?acnumber=CGN13302","CGN13302")</f>
        <v>CGN13302</v>
      </c>
      <c r="H411" s="9" t="str">
        <f>HYPERLINK("https://dx.doi.org/10.18730/1AK6U","10.18730/1AK6U")</f>
        <v>10.18730/1AK6U</v>
      </c>
    </row>
    <row r="412" spans="1:8" x14ac:dyDescent="0.35">
      <c r="A412" s="2" t="s">
        <v>850</v>
      </c>
      <c r="B412" s="7" t="str">
        <f>HYPERLINK("https://db.cngb.org/search/sample/CNS0047724/","CNS0047724")</f>
        <v>CNS0047724</v>
      </c>
      <c r="C412" s="11" t="str">
        <f>HYPERLINK("ftp://ftp.cngb.org/pub/CNSA/data2/CNP0000335/CNS0047724/CNX0036491/","S410 FQ")</f>
        <v>S410 FQ</v>
      </c>
      <c r="D412" s="11" t="str">
        <f>HYPERLINK("ftp://ftp.cngb.org/pub/CNSA/data2/CNP0000335/CNS0047724/CNX0116251/CNR0138631/","S410 BAM")</f>
        <v>S410 BAM</v>
      </c>
      <c r="E412" s="3" t="s">
        <v>405</v>
      </c>
      <c r="F412" s="9" t="str">
        <f>HYPERLINK("https://dx.doi.org/10.18730/JE6ZS","10.18730/JE6ZS")</f>
        <v>10.18730/JE6ZS</v>
      </c>
      <c r="G412" s="9" t="str">
        <f>HYPERLINK("http://cgngenis.wur.nl/AccessionDetails.aspx?acnumber=CGN13337","CGN13337")</f>
        <v>CGN13337</v>
      </c>
      <c r="H412" s="9" t="str">
        <f>HYPERLINK("https://dx.doi.org/10.18730/1CVSW","10.18730/1CVSW")</f>
        <v>10.18730/1CVSW</v>
      </c>
    </row>
    <row r="413" spans="1:8" x14ac:dyDescent="0.35">
      <c r="A413" s="2" t="s">
        <v>851</v>
      </c>
      <c r="B413" s="7" t="str">
        <f>HYPERLINK("https://db.cngb.org/search/sample/CNS0047681/","CNS0047681")</f>
        <v>CNS0047681</v>
      </c>
      <c r="C413" s="11" t="str">
        <f>HYPERLINK("ftp://ftp.cngb.org/pub/CNSA/data2/CNP0000335/CNS0047681/CNX0036133/","S411 FQ")</f>
        <v>S411 FQ</v>
      </c>
      <c r="D413" s="11" t="str">
        <f>HYPERLINK("ftp://ftp.cngb.org/pub/CNSA/data2/CNP0000335/CNS0047681/CNX0116252/CNR0138632/","S411 BAM")</f>
        <v>S411 BAM</v>
      </c>
      <c r="E413" s="3" t="s">
        <v>406</v>
      </c>
      <c r="F413" s="9" t="str">
        <f>HYPERLINK("https://dx.doi.org/10.18730/JE70T","10.18730/JE70T")</f>
        <v>10.18730/JE70T</v>
      </c>
      <c r="G413" s="9" t="str">
        <f>HYPERLINK("http://cgngenis.wur.nl/AccessionDetails.aspx?acnumber=CGN13353","CGN13353")</f>
        <v>CGN13353</v>
      </c>
      <c r="H413" s="9" t="str">
        <f>HYPERLINK("https://dx.doi.org/10.18730/1CWB9","10.18730/1CWB9")</f>
        <v>10.18730/1CWB9</v>
      </c>
    </row>
    <row r="414" spans="1:8" x14ac:dyDescent="0.35">
      <c r="A414" s="2" t="s">
        <v>852</v>
      </c>
      <c r="B414" s="7" t="str">
        <f>HYPERLINK("https://db.cngb.org/search/sample/CNS0047557/","CNS0047557")</f>
        <v>CNS0047557</v>
      </c>
      <c r="C414" s="11" t="str">
        <f>HYPERLINK("ftp://ftp.cngb.org/pub/CNSA/data2/CNP0000335/CNS0047557/CNX0036134/","S412 FQ")</f>
        <v>S412 FQ</v>
      </c>
      <c r="D414" s="11" t="str">
        <f>HYPERLINK("ftp://ftp.cngb.org/pub/CNSA/data2/CNP0000335/CNS0047557/CNX0116253/CNR0138633/","S412 BAM")</f>
        <v>S412 BAM</v>
      </c>
      <c r="E414" s="3" t="s">
        <v>407</v>
      </c>
      <c r="F414" s="9" t="str">
        <f>HYPERLINK("https://dx.doi.org/10.18730/JE71V","10.18730/JE71V")</f>
        <v>10.18730/JE71V</v>
      </c>
      <c r="G414" s="9" t="str">
        <f>HYPERLINK("http://cgngenis.wur.nl/AccessionDetails.aspx?acnumber=CGN13355","CGN13355")</f>
        <v>CGN13355</v>
      </c>
      <c r="H414" s="9" t="str">
        <f>HYPERLINK("https://dx.doi.org/10.18730/1CWGE","10.18730/1CWGE")</f>
        <v>10.18730/1CWGE</v>
      </c>
    </row>
    <row r="415" spans="1:8" x14ac:dyDescent="0.35">
      <c r="A415" s="2" t="s">
        <v>853</v>
      </c>
      <c r="B415" s="7" t="str">
        <f>HYPERLINK("https://db.cngb.org/search/sample/CNS0047791/","CNS0047791")</f>
        <v>CNS0047791</v>
      </c>
      <c r="C415" s="11" t="str">
        <f>HYPERLINK("ftp://ftp.cngb.org/pub/CNSA/data2/CNP0000335/CNS0047791/CNX0036490/","S413 FQ")</f>
        <v>S413 FQ</v>
      </c>
      <c r="D415" s="11" t="str">
        <f>HYPERLINK("ftp://ftp.cngb.org/pub/CNSA/data2/CNP0000335/CNS0047791/CNX0116254/CNR0138634/","S413 BAM")</f>
        <v>S413 BAM</v>
      </c>
      <c r="E415" s="3" t="s">
        <v>408</v>
      </c>
      <c r="F415" s="9" t="str">
        <f>HYPERLINK("https://dx.doi.org/10.18730/JE72W","10.18730/JE72W")</f>
        <v>10.18730/JE72W</v>
      </c>
      <c r="G415" s="9" t="str">
        <f>HYPERLINK("http://cgngenis.wur.nl/AccessionDetails.aspx?acnumber=CGN13356","CGN13356")</f>
        <v>CGN13356</v>
      </c>
      <c r="H415" s="9" t="str">
        <f>HYPERLINK("https://dx.doi.org/10.18730/1CWHF","10.18730/1CWHF")</f>
        <v>10.18730/1CWHF</v>
      </c>
    </row>
    <row r="416" spans="1:8" x14ac:dyDescent="0.35">
      <c r="A416" s="2" t="s">
        <v>854</v>
      </c>
      <c r="B416" s="7" t="str">
        <f>HYPERLINK("https://db.cngb.org/search/sample/CNS0047618/","CNS0047618")</f>
        <v>CNS0047618</v>
      </c>
      <c r="C416" s="11" t="str">
        <f>HYPERLINK("ftp://ftp.cngb.org/pub/CNSA/data2/CNP0000335/CNS0047618/CNX0036135/","S415 FQ")</f>
        <v>S415 FQ</v>
      </c>
      <c r="D416" s="11" t="str">
        <f>HYPERLINK("ftp://ftp.cngb.org/pub/CNSA/data2/CNP0000335/CNS0047618/CNX0116255/CNR0138635/","S415 BAM")</f>
        <v>S415 BAM</v>
      </c>
      <c r="E416" s="3" t="s">
        <v>409</v>
      </c>
      <c r="F416" s="9" t="str">
        <f>HYPERLINK("https://dx.doi.org/10.18730/JE74Y","10.18730/JE74Y")</f>
        <v>10.18730/JE74Y</v>
      </c>
      <c r="G416" s="9" t="str">
        <f>HYPERLINK("http://cgngenis.wur.nl/AccessionDetails.aspx?acnumber=CGN14290","CGN14290")</f>
        <v>CGN14290</v>
      </c>
      <c r="H416" s="9" t="str">
        <f>HYPERLINK("https://dx.doi.org/10.18730/1CWDB","10.18730/1CWDB")</f>
        <v>10.18730/1CWDB</v>
      </c>
    </row>
    <row r="417" spans="1:8" x14ac:dyDescent="0.35">
      <c r="A417" s="2" t="s">
        <v>855</v>
      </c>
      <c r="B417" s="7" t="str">
        <f>HYPERLINK("https://db.cngb.org/search/sample/CNS0047513/","CNS0047513")</f>
        <v>CNS0047513</v>
      </c>
      <c r="C417" s="11" t="str">
        <f>HYPERLINK("ftp://ftp.cngb.org/pub/CNSA/data2/CNP0000335/CNS0047513/CNX0036136/","S416 FQ")</f>
        <v>S416 FQ</v>
      </c>
      <c r="D417" s="11" t="str">
        <f>HYPERLINK("ftp://ftp.cngb.org/pub/CNSA/data2/CNP0000335/CNS0047513/CNX0116256/CNR0138636/","S416 BAM")</f>
        <v>S416 BAM</v>
      </c>
      <c r="E417" s="3" t="s">
        <v>410</v>
      </c>
      <c r="F417" s="9" t="str">
        <f>HYPERLINK("https://dx.doi.org/10.18730/JE75Z","10.18730/JE75Z")</f>
        <v>10.18730/JE75Z</v>
      </c>
      <c r="G417" s="9" t="str">
        <f>HYPERLINK("http://cgngenis.wur.nl/AccessionDetails.aspx?acnumber=CGN14291","CGN14291")</f>
        <v>CGN14291</v>
      </c>
      <c r="H417" s="9" t="str">
        <f>HYPERLINK("https://dx.doi.org/10.18730/1CWEC","10.18730/1CWEC")</f>
        <v>10.18730/1CWEC</v>
      </c>
    </row>
    <row r="418" spans="1:8" x14ac:dyDescent="0.35">
      <c r="A418" s="2" t="s">
        <v>856</v>
      </c>
      <c r="B418" s="7" t="str">
        <f>HYPERLINK("https://db.cngb.org/search/sample/CNS0047877/","CNS0047877")</f>
        <v>CNS0047877</v>
      </c>
      <c r="C418" s="11" t="str">
        <f>HYPERLINK("ftp://ftp.cngb.org/pub/CNSA/data2/CNP0000335/CNS0047877/CNX0036467/","S417 FQ")</f>
        <v>S417 FQ</v>
      </c>
      <c r="D418" s="11" t="str">
        <f>HYPERLINK("ftp://ftp.cngb.org/pub/CNSA/data2/CNP0000335/CNS0047877/CNX0116257/CNR0138637/","S417 BAM")</f>
        <v>S417 BAM</v>
      </c>
      <c r="E418" s="3" t="s">
        <v>411</v>
      </c>
      <c r="F418" s="9" t="str">
        <f>HYPERLINK("https://dx.doi.org/10.18730/JE76*","10.18730/JE76*")</f>
        <v>10.18730/JE76*</v>
      </c>
      <c r="G418" s="9" t="str">
        <f>HYPERLINK("http://cgngenis.wur.nl/AccessionDetails.aspx?acnumber=CGN14310","CGN14310")</f>
        <v>CGN14310</v>
      </c>
      <c r="H418" s="9" t="str">
        <f>HYPERLINK("https://dx.doi.org/10.18730/1DHCG","10.18730/1DHCG")</f>
        <v>10.18730/1DHCG</v>
      </c>
    </row>
    <row r="419" spans="1:8" x14ac:dyDescent="0.35">
      <c r="A419" s="2" t="s">
        <v>857</v>
      </c>
      <c r="B419" s="7" t="str">
        <f>HYPERLINK("https://db.cngb.org/search/sample/CNS0047620/","CNS0047620")</f>
        <v>CNS0047620</v>
      </c>
      <c r="C419" s="11" t="str">
        <f>HYPERLINK("ftp://ftp.cngb.org/pub/CNSA/data2/CNP0000335/CNS0047620/CNX0036468/","S421 FQ")</f>
        <v>S421 FQ</v>
      </c>
      <c r="D419" s="11" t="str">
        <f>HYPERLINK("ftp://ftp.cngb.org/pub/CNSA/data2/CNP0000335/CNS0047620/CNX0116258/CNR0138638/","S421 BAM")</f>
        <v>S421 BAM</v>
      </c>
      <c r="E419" s="3" t="s">
        <v>412</v>
      </c>
      <c r="F419" s="9" t="str">
        <f>HYPERLINK("https://dx.doi.org/10.18730/JE7AU","10.18730/JE7AU")</f>
        <v>10.18730/JE7AU</v>
      </c>
      <c r="G419" s="9" t="str">
        <f>HYPERLINK("http://cgngenis.wur.nl/AccessionDetails.aspx?acnumber=CGN16275","CGN16275")</f>
        <v>CGN16275</v>
      </c>
      <c r="H419" s="9" t="str">
        <f>HYPERLINK("https://dx.doi.org/10.18730/1H2PG","10.18730/1H2PG")</f>
        <v>10.18730/1H2PG</v>
      </c>
    </row>
    <row r="420" spans="1:8" x14ac:dyDescent="0.35">
      <c r="A420" s="2" t="s">
        <v>858</v>
      </c>
      <c r="B420" s="7" t="str">
        <f>HYPERLINK("https://db.cngb.org/search/sample/CNS0047507/","CNS0047507")</f>
        <v>CNS0047507</v>
      </c>
      <c r="C420" s="11" t="str">
        <f>HYPERLINK("ftp://ftp.cngb.org/pub/CNSA/data2/CNP0000335/CNS0047507/CNX0036469/","S423 FQ")</f>
        <v>S423 FQ</v>
      </c>
      <c r="D420" s="11" t="str">
        <f>HYPERLINK("ftp://ftp.cngb.org/pub/CNSA/data2/CNP0000335/CNS0047507/CNX0116259/CNR0138639/","S423 BAM")</f>
        <v>S423 BAM</v>
      </c>
      <c r="E420" s="3" t="s">
        <v>413</v>
      </c>
      <c r="F420" s="9" t="str">
        <f>HYPERLINK("https://dx.doi.org/10.18730/JE7C1","10.18730/JE7C1")</f>
        <v>10.18730/JE7C1</v>
      </c>
      <c r="G420" s="9" t="str">
        <f>HYPERLINK("http://cgngenis.wur.nl/AccessionDetails.aspx?acnumber=CGN17399","CGN17399")</f>
        <v>CGN17399</v>
      </c>
      <c r="H420" s="9" t="str">
        <f>HYPERLINK("https://dx.doi.org/10.18730/1H1XW","10.18730/1H1XW")</f>
        <v>10.18730/1H1XW</v>
      </c>
    </row>
    <row r="421" spans="1:8" x14ac:dyDescent="0.35">
      <c r="A421" s="2" t="s">
        <v>859</v>
      </c>
      <c r="B421" s="7" t="str">
        <f>HYPERLINK("https://db.cngb.org/search/sample/CNS0047942/","CNS0047942")</f>
        <v>CNS0047942</v>
      </c>
      <c r="C421" s="11" t="str">
        <f>HYPERLINK("ftp://ftp.cngb.org/pub/CNSA/data2/CNP0000335/CNS0047942/CNX0036470/","S424 FQ")</f>
        <v>S424 FQ</v>
      </c>
      <c r="D421" s="11" t="str">
        <f>HYPERLINK("ftp://ftp.cngb.org/pub/CNSA/data2/CNP0000335/CNS0047942/CNX0116260/CNR0138640/","S424 BAM")</f>
        <v>S424 BAM</v>
      </c>
      <c r="E421" s="3" t="s">
        <v>414</v>
      </c>
      <c r="F421" s="9" t="str">
        <f>HYPERLINK("https://dx.doi.org/10.18730/JE7D2","10.18730/JE7D2")</f>
        <v>10.18730/JE7D2</v>
      </c>
      <c r="G421" s="9" t="str">
        <f>HYPERLINK("http://cgngenis.wur.nl/AccessionDetails.aspx?acnumber=CGN17400","CGN17400")</f>
        <v>CGN17400</v>
      </c>
      <c r="H421" s="9" t="str">
        <f>HYPERLINK("https://dx.doi.org/10.18730/1H1ZY","10.18730/1H1ZY")</f>
        <v>10.18730/1H1ZY</v>
      </c>
    </row>
    <row r="422" spans="1:8" x14ac:dyDescent="0.35">
      <c r="A422" s="2" t="s">
        <v>860</v>
      </c>
      <c r="B422" s="7" t="str">
        <f>HYPERLINK("https://db.cngb.org/search/sample/CNS0047863/","CNS0047863")</f>
        <v>CNS0047863</v>
      </c>
      <c r="C422" s="11" t="str">
        <f>HYPERLINK("ftp://ftp.cngb.org/pub/CNSA/data2/CNP0000335/CNS0047863/CNX0036471/","S425 FQ")</f>
        <v>S425 FQ</v>
      </c>
      <c r="D422" s="11" t="str">
        <f>HYPERLINK("ftp://ftp.cngb.org/pub/CNSA/data2/CNP0000335/CNS0047863/CNX0116261/CNR0138641/","S425 BAM")</f>
        <v>S425 BAM</v>
      </c>
      <c r="E422" s="3" t="s">
        <v>415</v>
      </c>
      <c r="F422" s="9" t="str">
        <f>HYPERLINK("https://dx.doi.org/10.18730/JE7E3","10.18730/JE7E3")</f>
        <v>10.18730/JE7E3</v>
      </c>
      <c r="G422" s="9" t="str">
        <f>HYPERLINK("http://cgngenis.wur.nl/AccessionDetails.aspx?acnumber=CGN17402","CGN17402")</f>
        <v>CGN17402</v>
      </c>
      <c r="H422" s="9" t="str">
        <f>HYPERLINK("https://dx.doi.org/10.18730/1H25U","10.18730/1H25U")</f>
        <v>10.18730/1H25U</v>
      </c>
    </row>
    <row r="423" spans="1:8" x14ac:dyDescent="0.35">
      <c r="A423" s="2" t="s">
        <v>861</v>
      </c>
      <c r="B423" s="7" t="str">
        <f>HYPERLINK("https://db.cngb.org/search/sample/CNS0047886/","CNS0047886")</f>
        <v>CNS0047886</v>
      </c>
      <c r="C423" s="11" t="str">
        <f>HYPERLINK("ftp://ftp.cngb.org/pub/CNSA/data2/CNP0000335/CNS0047886/CNX0036472/","S426 FQ")</f>
        <v>S426 FQ</v>
      </c>
      <c r="D423" s="11" t="str">
        <f>HYPERLINK("ftp://ftp.cngb.org/pub/CNSA/data2/CNP0000335/CNS0047886/CNX0116262/CNR0138642/","S426 BAM")</f>
        <v>S426 BAM</v>
      </c>
      <c r="E423" s="3" t="s">
        <v>416</v>
      </c>
      <c r="F423" s="9" t="str">
        <f>HYPERLINK("https://dx.doi.org/10.18730/JE7F4","10.18730/JE7F4")</f>
        <v>10.18730/JE7F4</v>
      </c>
      <c r="G423" s="9" t="str">
        <f>HYPERLINK("http://cgngenis.wur.nl/AccessionDetails.aspx?acnumber=CGN17437","CGN17437")</f>
        <v>CGN17437</v>
      </c>
      <c r="H423" s="9" t="str">
        <f>HYPERLINK("https://dx.doi.org/10.18730/1HAJ9","10.18730/1HAJ9")</f>
        <v>10.18730/1HAJ9</v>
      </c>
    </row>
    <row r="424" spans="1:8" x14ac:dyDescent="0.35">
      <c r="A424" s="2" t="s">
        <v>862</v>
      </c>
      <c r="B424" s="7" t="str">
        <f>HYPERLINK("https://db.cngb.org/search/sample/CNS0047894/","CNS0047894")</f>
        <v>CNS0047894</v>
      </c>
      <c r="C424" s="11" t="str">
        <f>HYPERLINK("ftp://ftp.cngb.org/pub/CNSA/data2/CNP0000335/CNS0047894/CNX0036473/","S427 FQ")</f>
        <v>S427 FQ</v>
      </c>
      <c r="D424" s="11" t="str">
        <f>HYPERLINK("ftp://ftp.cngb.org/pub/CNSA/data2/CNP0000335/CNS0047894/CNX0116263/CNR0138643/","S427 BAM")</f>
        <v>S427 BAM</v>
      </c>
      <c r="E424" s="3" t="s">
        <v>417</v>
      </c>
      <c r="F424" s="9" t="str">
        <f>HYPERLINK("https://dx.doi.org/10.18730/JE7G5","10.18730/JE7G5")</f>
        <v>10.18730/JE7G5</v>
      </c>
      <c r="G424" s="9" t="str">
        <f>HYPERLINK("http://cgngenis.wur.nl/AccessionDetails.aspx?acnumber=CGN17439","CGN17439")</f>
        <v>CGN17439</v>
      </c>
      <c r="H424" s="9" t="str">
        <f>HYPERLINK("https://dx.doi.org/10.18730/1HAXM","10.18730/1HAXM")</f>
        <v>10.18730/1HAXM</v>
      </c>
    </row>
    <row r="425" spans="1:8" x14ac:dyDescent="0.35">
      <c r="A425" s="2" t="s">
        <v>863</v>
      </c>
      <c r="B425" s="7" t="str">
        <f>HYPERLINK("https://db.cngb.org/search/sample/CNS0047881/","CNS0047881")</f>
        <v>CNS0047881</v>
      </c>
      <c r="C425" s="11" t="str">
        <f>HYPERLINK("ftp://ftp.cngb.org/pub/CNSA/data2/CNP0000335/CNS0047881/CNX0036474/","S429 FQ")</f>
        <v>S429 FQ</v>
      </c>
      <c r="D425" s="11" t="str">
        <f>HYPERLINK("ftp://ftp.cngb.org/pub/CNSA/data2/CNP0000335/CNS0047881/CNX0116264/CNR0138644/","S429 BAM")</f>
        <v>S429 BAM</v>
      </c>
      <c r="E425" s="3" t="s">
        <v>418</v>
      </c>
      <c r="F425" s="9" t="str">
        <f>HYPERLINK("https://dx.doi.org/10.18730/JE7J7","10.18730/JE7J7")</f>
        <v>10.18730/JE7J7</v>
      </c>
      <c r="G425" s="9" t="str">
        <f>HYPERLINK("http://cgngenis.wur.nl/AccessionDetails.aspx?acnumber=CGN18677","CGN18677")</f>
        <v>CGN18677</v>
      </c>
      <c r="H425" s="9" t="str">
        <f>HYPERLINK("https://dx.doi.org/10.18730/1JG1R","10.18730/1JG1R")</f>
        <v>10.18730/1JG1R</v>
      </c>
    </row>
    <row r="426" spans="1:8" x14ac:dyDescent="0.35">
      <c r="A426" s="2" t="s">
        <v>864</v>
      </c>
      <c r="B426" s="7" t="str">
        <f>HYPERLINK("https://db.cngb.org/search/sample/CNS0047658/","CNS0047658")</f>
        <v>CNS0047658</v>
      </c>
      <c r="C426" s="11" t="str">
        <f>HYPERLINK("ftp://ftp.cngb.org/pub/CNSA/data2/CNP0000335/CNS0047658/CNX0036137/","S432 FQ")</f>
        <v>S432 FQ</v>
      </c>
      <c r="D426" s="11" t="str">
        <f>HYPERLINK("ftp://ftp.cngb.org/pub/CNSA/data2/CNP0000335/CNS0047658/CNX0116265/CNR0138645/","S432 BAM")</f>
        <v>S432 BAM</v>
      </c>
      <c r="E426" s="3" t="s">
        <v>419</v>
      </c>
      <c r="F426" s="9" t="str">
        <f>HYPERLINK("https://dx.doi.org/10.18730/JE7NA","10.18730/JE7NA")</f>
        <v>10.18730/JE7NA</v>
      </c>
      <c r="G426" s="9" t="str">
        <f>HYPERLINK("http://cgngenis.wur.nl/AccessionDetails.aspx?acnumber=CGN20093","CGN20093")</f>
        <v>CGN20093</v>
      </c>
      <c r="H426" s="9" t="str">
        <f>HYPERLINK("https://dx.doi.org/10.18730/1AJPM","10.18730/1AJPM")</f>
        <v>10.18730/1AJPM</v>
      </c>
    </row>
    <row r="427" spans="1:8" x14ac:dyDescent="0.35">
      <c r="A427" s="2" t="s">
        <v>865</v>
      </c>
      <c r="B427" s="7" t="str">
        <f>HYPERLINK("https://db.cngb.org/search/sample/CNS0047753/","CNS0047753")</f>
        <v>CNS0047753</v>
      </c>
      <c r="C427" s="11" t="str">
        <f>HYPERLINK("ftp://ftp.cngb.org/pub/CNSA/data2/CNP0000335/CNS0047753/CNX0036475/","S433 FQ")</f>
        <v>S433 FQ</v>
      </c>
      <c r="D427" s="11" t="str">
        <f>HYPERLINK("ftp://ftp.cngb.org/pub/CNSA/data2/CNP0000335/CNS0047753/CNX0116266/CNR0138646/","S433 BAM")</f>
        <v>S433 BAM</v>
      </c>
      <c r="E427" s="3" t="s">
        <v>420</v>
      </c>
      <c r="F427" s="9" t="str">
        <f>HYPERLINK("https://dx.doi.org/10.18730/JE7PB","10.18730/JE7PB")</f>
        <v>10.18730/JE7PB</v>
      </c>
      <c r="G427" s="9" t="str">
        <f>HYPERLINK("http://cgngenis.wur.nl/AccessionDetails.aspx?acnumber=CGN20680","CGN20680")</f>
        <v>CGN20680</v>
      </c>
      <c r="H427" s="9" t="str">
        <f>HYPERLINK("https://dx.doi.org/10.18730/1AJDB","10.18730/1AJDB")</f>
        <v>10.18730/1AJDB</v>
      </c>
    </row>
    <row r="428" spans="1:8" x14ac:dyDescent="0.35">
      <c r="A428" s="2" t="s">
        <v>866</v>
      </c>
      <c r="B428" s="7" t="str">
        <f>HYPERLINK("https://db.cngb.org/search/sample/CNS0047824/","CNS0047824")</f>
        <v>CNS0047824</v>
      </c>
      <c r="C428" s="11" t="str">
        <f>HYPERLINK("ftp://ftp.cngb.org/pub/CNSA/data2/CNP0000335/CNS0047824/CNX0036476/","S434 FQ")</f>
        <v>S434 FQ</v>
      </c>
      <c r="D428" s="11" t="str">
        <f>HYPERLINK("ftp://ftp.cngb.org/pub/CNSA/data2/CNP0000335/CNS0047824/CNX0116267/CNR0138647/","S434 BAM")</f>
        <v>S434 BAM</v>
      </c>
      <c r="E428" s="3" t="s">
        <v>421</v>
      </c>
      <c r="F428" s="9" t="str">
        <f>HYPERLINK("https://dx.doi.org/10.18730/JE7QC","10.18730/JE7QC")</f>
        <v>10.18730/JE7QC</v>
      </c>
      <c r="G428" s="9" t="str">
        <f>HYPERLINK("http://cgngenis.wur.nl/AccessionDetails.aspx?acnumber=CGN21398","CGN21398")</f>
        <v>CGN21398</v>
      </c>
      <c r="H428" s="9" t="str">
        <f>HYPERLINK("https://dx.doi.org/10.18730/1NRN5","10.18730/1NRN5")</f>
        <v>10.18730/1NRN5</v>
      </c>
    </row>
    <row r="429" spans="1:8" x14ac:dyDescent="0.35">
      <c r="A429" s="2" t="s">
        <v>867</v>
      </c>
      <c r="B429" s="7" t="str">
        <f>HYPERLINK("https://db.cngb.org/search/sample/CNS0047831/","CNS0047831")</f>
        <v>CNS0047831</v>
      </c>
      <c r="C429" s="11" t="str">
        <f>HYPERLINK("ftp://ftp.cngb.org/pub/CNSA/data2/CNP0000335/CNS0047831/CNX0036477/","S435 FQ")</f>
        <v>S435 FQ</v>
      </c>
      <c r="D429" s="11" t="str">
        <f>HYPERLINK("ftp://ftp.cngb.org/pub/CNSA/data2/CNP0000335/CNS0047831/CNX0116268/CNR0138648/","S435 BAM")</f>
        <v>S435 BAM</v>
      </c>
      <c r="E429" s="3" t="s">
        <v>422</v>
      </c>
      <c r="F429" s="9" t="str">
        <f>HYPERLINK("https://dx.doi.org/10.18730/JE7RD","10.18730/JE7RD")</f>
        <v>10.18730/JE7RD</v>
      </c>
      <c r="G429" s="9" t="str">
        <f>HYPERLINK("http://cgngenis.wur.nl/AccessionDetails.aspx?acnumber=CGN21399","CGN21399")</f>
        <v>CGN21399</v>
      </c>
      <c r="H429" s="9" t="str">
        <f>HYPERLINK("https://dx.doi.org/10.18730/1NRS9","10.18730/1NRS9")</f>
        <v>10.18730/1NRS9</v>
      </c>
    </row>
    <row r="430" spans="1:8" x14ac:dyDescent="0.35">
      <c r="A430" s="2" t="s">
        <v>868</v>
      </c>
      <c r="B430" s="7" t="str">
        <f>HYPERLINK("https://db.cngb.org/search/sample/CNS0047772/","CNS0047772")</f>
        <v>CNS0047772</v>
      </c>
      <c r="C430" s="11" t="str">
        <f>HYPERLINK("ftp://ftp.cngb.org/pub/CNSA/data2/CNP0000335/CNS0047772/CNX0036478/","S436 FQ")</f>
        <v>S436 FQ</v>
      </c>
      <c r="D430" s="11" t="str">
        <f>HYPERLINK("ftp://ftp.cngb.org/pub/CNSA/data2/CNP0000335/CNS0047772/CNX0116269/CNR0138649/","S436 BAM")</f>
        <v>S436 BAM</v>
      </c>
      <c r="E430" s="3" t="s">
        <v>423</v>
      </c>
      <c r="F430" s="9" t="str">
        <f>HYPERLINK("https://dx.doi.org/10.18730/JE7SE","10.18730/JE7SE")</f>
        <v>10.18730/JE7SE</v>
      </c>
      <c r="G430" s="9" t="str">
        <f>HYPERLINK("http://cgngenis.wur.nl/AccessionDetails.aspx?acnumber=CGN21400","CGN21400")</f>
        <v>CGN21400</v>
      </c>
      <c r="H430" s="9" t="str">
        <f>HYPERLINK("https://dx.doi.org/10.18730/1NRTA","10.18730/1NRTA")</f>
        <v>10.18730/1NRTA</v>
      </c>
    </row>
    <row r="431" spans="1:8" x14ac:dyDescent="0.35">
      <c r="A431" s="2" t="s">
        <v>869</v>
      </c>
      <c r="B431" s="7" t="str">
        <f>HYPERLINK("https://db.cngb.org/search/sample/CNS0047748/","CNS0047748")</f>
        <v>CNS0047748</v>
      </c>
      <c r="C431" s="11" t="str">
        <f>HYPERLINK("ftp://ftp.cngb.org/pub/CNSA/data2/CNP0000335/CNS0047748/CNX0036556/","S437 FQ")</f>
        <v>S437 FQ</v>
      </c>
      <c r="D431" s="11" t="str">
        <f>HYPERLINK("ftp://ftp.cngb.org/pub/CNSA/data2/CNP0000335/CNS0047748/CNX0116270/CNR0138650/","S437 BAM")</f>
        <v>S437 BAM</v>
      </c>
      <c r="E431" s="3" t="s">
        <v>424</v>
      </c>
      <c r="F431" s="9" t="str">
        <f>HYPERLINK("https://dx.doi.org/10.18730/JE7TF","10.18730/JE7TF")</f>
        <v>10.18730/JE7TF</v>
      </c>
      <c r="G431" s="9" t="str">
        <f>HYPERLINK("http://cgngenis.wur.nl/AccessionDetails.aspx?acnumber=CGN22690","CGN22690")</f>
        <v>CGN22690</v>
      </c>
      <c r="H431" s="9" t="str">
        <f>HYPERLINK("https://dx.doi.org/10.18730/106KC","10.18730/106KC")</f>
        <v>10.18730/106KC</v>
      </c>
    </row>
    <row r="432" spans="1:8" x14ac:dyDescent="0.35">
      <c r="A432" s="2" t="s">
        <v>870</v>
      </c>
      <c r="B432" s="7" t="str">
        <f>HYPERLINK("https://db.cngb.org/search/sample/CNS0047803/","CNS0047803")</f>
        <v>CNS0047803</v>
      </c>
      <c r="C432" s="11" t="str">
        <f>HYPERLINK("ftp://ftp.cngb.org/pub/CNSA/data2/CNP0000335/CNS0047803/CNX0036479/","S438 FQ")</f>
        <v>S438 FQ</v>
      </c>
      <c r="D432" s="11" t="str">
        <f>HYPERLINK("ftp://ftp.cngb.org/pub/CNSA/data2/CNP0000335/CNS0047803/CNX0116271/CNR0138651/","S438 BAM")</f>
        <v>S438 BAM</v>
      </c>
      <c r="E432" s="3" t="s">
        <v>425</v>
      </c>
      <c r="F432" s="9" t="str">
        <f>HYPERLINK("https://dx.doi.org/10.18730/JE7VG","10.18730/JE7VG")</f>
        <v>10.18730/JE7VG</v>
      </c>
      <c r="G432" s="9" t="str">
        <f>HYPERLINK("http://cgngenis.wur.nl/AccessionDetails.aspx?acnumber=CGN23887","CGN23887")</f>
        <v>CGN23887</v>
      </c>
      <c r="H432" s="9" t="str">
        <f>HYPERLINK("https://dx.doi.org/10.18730/1PDE4","10.18730/1PDE4")</f>
        <v>10.18730/1PDE4</v>
      </c>
    </row>
    <row r="433" spans="1:8" x14ac:dyDescent="0.35">
      <c r="A433" s="2" t="s">
        <v>871</v>
      </c>
      <c r="B433" s="7" t="str">
        <f>HYPERLINK("https://db.cngb.org/search/sample/CNS0047555/","CNS0047555")</f>
        <v>CNS0047555</v>
      </c>
      <c r="C433" s="11" t="str">
        <f>HYPERLINK("ftp://ftp.cngb.org/pub/CNSA/data2/CNP0000335/CNS0047555/CNX0036480/","S439 FQ")</f>
        <v>S439 FQ</v>
      </c>
      <c r="D433" s="11" t="str">
        <f>HYPERLINK("ftp://ftp.cngb.org/pub/CNSA/data2/CNP0000335/CNS0047555/CNX0116272/CNR0138652/","S439 BAM")</f>
        <v>S439 BAM</v>
      </c>
      <c r="E433" s="3" t="s">
        <v>426</v>
      </c>
      <c r="F433" s="9" t="str">
        <f>HYPERLINK("https://dx.doi.org/10.18730/JE7WH","10.18730/JE7WH")</f>
        <v>10.18730/JE7WH</v>
      </c>
      <c r="G433" s="9" t="str">
        <f>HYPERLINK("http://cgngenis.wur.nl/AccessionDetails.aspx?acnumber=CGN23889","CGN23889")</f>
        <v>CGN23889</v>
      </c>
      <c r="H433" s="9" t="str">
        <f>HYPERLINK("https://dx.doi.org/10.18730/1PDG6","10.18730/1PDG6")</f>
        <v>10.18730/1PDG6</v>
      </c>
    </row>
    <row r="434" spans="1:8" x14ac:dyDescent="0.35">
      <c r="A434" s="2" t="s">
        <v>872</v>
      </c>
      <c r="B434" s="7" t="str">
        <f>HYPERLINK("https://db.cngb.org/search/sample/CNS0047710/","CNS0047710")</f>
        <v>CNS0047710</v>
      </c>
      <c r="C434" s="11" t="str">
        <f>HYPERLINK("ftp://ftp.cngb.org/pub/CNSA/data2/CNP0000335/CNS0047710/CNX0036481/","S440 FQ")</f>
        <v>S440 FQ</v>
      </c>
      <c r="D434" s="11" t="str">
        <f>HYPERLINK("ftp://ftp.cngb.org/pub/CNSA/data2/CNP0000335/CNS0047710/CNX0116273/CNR0138653/","S440 BAM")</f>
        <v>S440 BAM</v>
      </c>
      <c r="E434" s="3" t="s">
        <v>427</v>
      </c>
      <c r="F434" s="9" t="str">
        <f>HYPERLINK("https://dx.doi.org/10.18730/JE7XJ","10.18730/JE7XJ")</f>
        <v>10.18730/JE7XJ</v>
      </c>
      <c r="G434" s="9" t="str">
        <f>HYPERLINK("http://cgngenis.wur.nl/AccessionDetails.aspx?acnumber=CGN14315","CGN14315")</f>
        <v>CGN14315</v>
      </c>
      <c r="H434" s="9" t="str">
        <f>HYPERLINK("https://dx.doi.org/10.18730/1DHZ=","10.18730/1DHZ=")</f>
        <v>10.18730/1DHZ=</v>
      </c>
    </row>
    <row r="435" spans="1:8" x14ac:dyDescent="0.35">
      <c r="A435" s="2" t="s">
        <v>873</v>
      </c>
      <c r="B435" s="7" t="str">
        <f>HYPERLINK("https://db.cngb.org/search/sample/CNS0047848/","CNS0047848")</f>
        <v>CNS0047848</v>
      </c>
      <c r="C435" s="11" t="str">
        <f>HYPERLINK("ftp://ftp.cngb.org/pub/CNSA/data2/CNP0000335/CNS0047848/CNX0036482/","S441 FQ")</f>
        <v>S441 FQ</v>
      </c>
      <c r="D435" s="11" t="str">
        <f>HYPERLINK("ftp://ftp.cngb.org/pub/CNSA/data2/CNP0000335/CNS0047848/CNX0116274/CNR0138654/","S441 BAM")</f>
        <v>S441 BAM</v>
      </c>
      <c r="E435" s="3" t="s">
        <v>428</v>
      </c>
      <c r="F435" s="9" t="str">
        <f>HYPERLINK("https://dx.doi.org/10.18730/JE7YK","10.18730/JE7YK")</f>
        <v>10.18730/JE7YK</v>
      </c>
      <c r="G435" s="9" t="str">
        <f>HYPERLINK("http://cgngenis.wur.nl/AccessionDetails.aspx?acnumber=CGN15677","CGN15677")</f>
        <v>CGN15677</v>
      </c>
      <c r="H435" s="9" t="str">
        <f>HYPERLINK("https://dx.doi.org/10.18730/1DJ21","10.18730/1DJ21")</f>
        <v>10.18730/1DJ21</v>
      </c>
    </row>
    <row r="436" spans="1:8" x14ac:dyDescent="0.35">
      <c r="A436" s="2" t="s">
        <v>874</v>
      </c>
      <c r="B436" s="7" t="str">
        <f>HYPERLINK("https://db.cngb.org/search/sample/CNS0047578/","CNS0047578")</f>
        <v>CNS0047578</v>
      </c>
      <c r="C436" s="11" t="str">
        <f>HYPERLINK("ftp://ftp.cngb.org/pub/CNSA/data2/CNP0000335/CNS0047578/CNX0036483/","S442 FQ")</f>
        <v>S442 FQ</v>
      </c>
      <c r="D436" s="11" t="str">
        <f>HYPERLINK("ftp://ftp.cngb.org/pub/CNSA/data2/CNP0000335/CNS0047578/CNX0116275/CNR0138655/","S442 BAM")</f>
        <v>S442 BAM</v>
      </c>
      <c r="E436" s="3" t="s">
        <v>429</v>
      </c>
      <c r="F436" s="9" t="str">
        <f>HYPERLINK("https://dx.doi.org/10.18730/JE7ZM","10.18730/JE7ZM")</f>
        <v>10.18730/JE7ZM</v>
      </c>
      <c r="G436" s="9" t="str">
        <f>HYPERLINK("http://cgngenis.wur.nl/AccessionDetails.aspx?acnumber=CGN15679","CGN15679")</f>
        <v>CGN15679</v>
      </c>
      <c r="H436" s="9" t="str">
        <f>HYPERLINK("https://dx.doi.org/10.18730/1DJ54","10.18730/1DJ54")</f>
        <v>10.18730/1DJ54</v>
      </c>
    </row>
    <row r="437" spans="1:8" x14ac:dyDescent="0.35">
      <c r="A437" s="2" t="s">
        <v>875</v>
      </c>
      <c r="B437" s="7" t="str">
        <f>HYPERLINK("https://db.cngb.org/search/sample/CNS0047774/","CNS0047774")</f>
        <v>CNS0047774</v>
      </c>
      <c r="C437" s="11" t="str">
        <f>HYPERLINK("ftp://ftp.cngb.org/pub/CNSA/data2/CNP0000335/CNS0047774/CNX0036484/","S443 FQ")</f>
        <v>S443 FQ</v>
      </c>
      <c r="D437" s="11" t="str">
        <f>HYPERLINK("ftp://ftp.cngb.org/pub/CNSA/data2/CNP0000335/CNS0047774/CNX0116276/CNR0138656/","S443 BAM")</f>
        <v>S443 BAM</v>
      </c>
      <c r="E437" s="3" t="s">
        <v>430</v>
      </c>
      <c r="F437" s="9" t="str">
        <f>HYPERLINK("https://dx.doi.org/10.18730/JE80N","10.18730/JE80N")</f>
        <v>10.18730/JE80N</v>
      </c>
      <c r="G437" s="9" t="str">
        <f>HYPERLINK("http://cgngenis.wur.nl/AccessionDetails.aspx?acnumber=CGN15680","CGN15680")</f>
        <v>CGN15680</v>
      </c>
      <c r="H437" s="9" t="str">
        <f>HYPERLINK("https://dx.doi.org/10.18730/1DJ65","10.18730/1DJ65")</f>
        <v>10.18730/1DJ65</v>
      </c>
    </row>
    <row r="438" spans="1:8" x14ac:dyDescent="0.35">
      <c r="A438" s="2" t="s">
        <v>876</v>
      </c>
      <c r="B438" s="7" t="str">
        <f>HYPERLINK("https://db.cngb.org/search/sample/CNS0047742/","CNS0047742")</f>
        <v>CNS0047742</v>
      </c>
      <c r="C438" s="11" t="str">
        <f>HYPERLINK("ftp://ftp.cngb.org/pub/CNSA/data2/CNP0000335/CNS0047742/CNX0036485/","S444 FQ")</f>
        <v>S444 FQ</v>
      </c>
      <c r="D438" s="11" t="str">
        <f>HYPERLINK("ftp://ftp.cngb.org/pub/CNSA/data2/CNP0000335/CNS0047742/CNX0116277/CNR0138657/","S444 BAM")</f>
        <v>S444 BAM</v>
      </c>
      <c r="E438" s="3" t="s">
        <v>431</v>
      </c>
      <c r="F438" s="9" t="str">
        <f>HYPERLINK("https://dx.doi.org/10.18730/JE81P","10.18730/JE81P")</f>
        <v>10.18730/JE81P</v>
      </c>
      <c r="G438" s="9" t="str">
        <f>HYPERLINK("http://cgngenis.wur.nl/AccessionDetails.aspx?acnumber=CGN15681","CGN15681")</f>
        <v>CGN15681</v>
      </c>
      <c r="H438" s="9" t="str">
        <f>HYPERLINK("https://dx.doi.org/10.18730/1DJ76","10.18730/1DJ76")</f>
        <v>10.18730/1DJ76</v>
      </c>
    </row>
    <row r="439" spans="1:8" x14ac:dyDescent="0.35">
      <c r="A439" s="2" t="s">
        <v>877</v>
      </c>
      <c r="B439" s="7" t="str">
        <f>HYPERLINK("https://db.cngb.org/search/sample/CNS0047795/","CNS0047795")</f>
        <v>CNS0047795</v>
      </c>
      <c r="C439" s="11" t="str">
        <f>HYPERLINK("ftp://ftp.cngb.org/pub/CNSA/data2/CNP0000335/CNS0047795/CNX0036486/","S445 FQ")</f>
        <v>S445 FQ</v>
      </c>
      <c r="D439" s="11" t="str">
        <f>HYPERLINK("ftp://ftp.cngb.org/pub/CNSA/data2/CNP0000335/CNS0047795/CNX0116278/CNR0138658/","S445 BAM")</f>
        <v>S445 BAM</v>
      </c>
      <c r="E439" s="3" t="s">
        <v>432</v>
      </c>
      <c r="F439" s="9" t="str">
        <f>HYPERLINK("https://dx.doi.org/10.18730/JE86V","10.18730/JE86V")</f>
        <v>10.18730/JE86V</v>
      </c>
      <c r="G439" s="9" t="str">
        <f>HYPERLINK("http://cgngenis.wur.nl/AccessionDetails.aspx?acnumber=CGN16204","CGN16204")</f>
        <v>CGN16204</v>
      </c>
      <c r="H439" s="9" t="str">
        <f>HYPERLINK("https://dx.doi.org/10.18730/1DJ32","10.18730/1DJ32")</f>
        <v>10.18730/1DJ32</v>
      </c>
    </row>
    <row r="440" spans="1:8" x14ac:dyDescent="0.35">
      <c r="A440" s="2" t="s">
        <v>878</v>
      </c>
      <c r="B440" s="7" t="str">
        <f>HYPERLINK("https://db.cngb.org/search/sample/CNS0047584/","CNS0047584")</f>
        <v>CNS0047584</v>
      </c>
      <c r="C440" s="11" t="str">
        <f>HYPERLINK("ftp://ftp.cngb.org/pub/CNSA/data2/CNP0000335/CNS0047584/CNX0036557/","S446 FQ")</f>
        <v>S446 FQ</v>
      </c>
      <c r="D440" s="11" t="str">
        <f>HYPERLINK("ftp://ftp.cngb.org/pub/CNSA/data2/CNP0000335/CNS0047584/CNX0116279/CNR0138659/","S446 BAM")</f>
        <v>S446 BAM</v>
      </c>
      <c r="E440" s="3" t="s">
        <v>433</v>
      </c>
      <c r="F440" s="9" t="str">
        <f>HYPERLINK("https://dx.doi.org/10.18730/JE88X","10.18730/JE88X")</f>
        <v>10.18730/JE88X</v>
      </c>
      <c r="G440" s="9" t="str">
        <f>HYPERLINK("http://cgngenis.wur.nl/AccessionDetails.aspx?acnumber=CGN09357","CGN09357")</f>
        <v>CGN09357</v>
      </c>
      <c r="H440" s="9" t="str">
        <f>HYPERLINK("https://dx.doi.org/10.18730/18BC*","10.18730/18BC*")</f>
        <v>10.18730/18BC*</v>
      </c>
    </row>
    <row r="441" spans="1:8" x14ac:dyDescent="0.35">
      <c r="A441" s="2" t="s">
        <v>879</v>
      </c>
      <c r="B441" s="7" t="str">
        <f>HYPERLINK("https://db.cngb.org/search/sample/CNS0047730/","CNS0047730")</f>
        <v>CNS0047730</v>
      </c>
      <c r="C441" s="11" t="str">
        <f>HYPERLINK("ftp://ftp.cngb.org/pub/CNSA/data2/CNP0000335/CNS0047730/CNX0036487/","S447 FQ")</f>
        <v>S447 FQ</v>
      </c>
      <c r="D441" s="11" t="str">
        <f>HYPERLINK("ftp://ftp.cngb.org/pub/CNSA/data2/CNP0000335/CNS0047730/CNX0116280/CNR0138660/","S447 BAM")</f>
        <v>S447 BAM</v>
      </c>
      <c r="E441" s="3" t="s">
        <v>434</v>
      </c>
      <c r="F441" s="9" t="str">
        <f>HYPERLINK("https://dx.doi.org/10.18730/JE89Y","10.18730/JE89Y")</f>
        <v>10.18730/JE89Y</v>
      </c>
      <c r="G441" s="9" t="str">
        <f>HYPERLINK("http://cgngenis.wur.nl/AccessionDetails.aspx?acnumber=CGN15692","CGN15692")</f>
        <v>CGN15692</v>
      </c>
      <c r="H441" s="9" t="str">
        <f>HYPERLINK("https://dx.doi.org/10.18730/1E0RV","10.18730/1E0RV")</f>
        <v>10.18730/1E0RV</v>
      </c>
    </row>
    <row r="442" spans="1:8" x14ac:dyDescent="0.35">
      <c r="A442" s="2" t="s">
        <v>880</v>
      </c>
      <c r="B442" s="7" t="str">
        <f>HYPERLINK("https://db.cngb.org/search/sample/CNS0047850/","CNS0047850")</f>
        <v>CNS0047850</v>
      </c>
      <c r="C442" s="11" t="str">
        <f>HYPERLINK("ftp://ftp.cngb.org/pub/CNSA/data2/CNP0000335/CNS0047850/CNX0036558/","S448 FQ")</f>
        <v>S448 FQ</v>
      </c>
      <c r="D442" s="11" t="str">
        <f>HYPERLINK("ftp://ftp.cngb.org/pub/CNSA/data2/CNP0000335/CNS0047850/CNX0116281/CNR0138661/","S448 BAM")</f>
        <v>S448 BAM</v>
      </c>
      <c r="E442" s="3" t="s">
        <v>435</v>
      </c>
      <c r="F442" s="9" t="str">
        <f>HYPERLINK("https://dx.doi.org/10.18730/JE8AZ","10.18730/JE8AZ")</f>
        <v>10.18730/JE8AZ</v>
      </c>
      <c r="G442" s="9" t="str">
        <f>HYPERLINK("http://cgngenis.wur.nl/AccessionDetails.aspx?acnumber=CGN04664","CGN04664")</f>
        <v>CGN04664</v>
      </c>
      <c r="H442" s="9" t="str">
        <f>HYPERLINK("https://dx.doi.org/10.18730/18AZK","10.18730/18AZK")</f>
        <v>10.18730/18AZK</v>
      </c>
    </row>
    <row r="443" spans="1:8" x14ac:dyDescent="0.35">
      <c r="A443" s="2" t="s">
        <v>881</v>
      </c>
      <c r="B443" s="7" t="str">
        <f>HYPERLINK("https://db.cngb.org/search/sample/CNS0047948/","CNS0047948")</f>
        <v>CNS0047948</v>
      </c>
      <c r="C443" s="11" t="str">
        <f>HYPERLINK("ftp://ftp.cngb.org/pub/CNSA/data2/CNP0000335/CNS0047948/CNX0036559/","S450 FQ")</f>
        <v>S450 FQ</v>
      </c>
      <c r="D443" s="11" t="str">
        <f>HYPERLINK("ftp://ftp.cngb.org/pub/CNSA/data2/CNP0000335/CNS0047948/CNX0116282/CNR0138662/","S450 BAM")</f>
        <v>S450 BAM</v>
      </c>
      <c r="E443" s="3" t="s">
        <v>436</v>
      </c>
      <c r="F443" s="9" t="str">
        <f>HYPERLINK("https://dx.doi.org/10.18730/JE8C~","10.18730/JE8C~")</f>
        <v>10.18730/JE8C~</v>
      </c>
      <c r="G443" s="9" t="str">
        <f>HYPERLINK("http://cgngenis.wur.nl/AccessionDetails.aspx?acnumber=CGN04790","CGN04790")</f>
        <v>CGN04790</v>
      </c>
      <c r="H443" s="9" t="str">
        <f>HYPERLINK("https://dx.doi.org/10.18730/18DGT","10.18730/18DGT")</f>
        <v>10.18730/18DGT</v>
      </c>
    </row>
    <row r="444" spans="1:8" x14ac:dyDescent="0.35">
      <c r="A444" s="2" t="s">
        <v>882</v>
      </c>
      <c r="B444" s="7" t="str">
        <f>HYPERLINK("https://db.cngb.org/search/sample/CNS0047527/","CNS0047527")</f>
        <v>CNS0047527</v>
      </c>
      <c r="C444" s="11" t="str">
        <f>HYPERLINK("ftp://ftp.cngb.org/pub/CNSA/data2/CNP0000335/CNS0047527/CNX0036488/","S451 FQ")</f>
        <v>S451 FQ</v>
      </c>
      <c r="D444" s="11" t="str">
        <f>HYPERLINK("ftp://ftp.cngb.org/pub/CNSA/data2/CNP0000335/CNS0047527/CNX0116283/CNR0138663/","S451 BAM")</f>
        <v>S451 BAM</v>
      </c>
      <c r="E444" s="3" t="s">
        <v>437</v>
      </c>
      <c r="F444" s="9" t="str">
        <f>HYPERLINK("https://dx.doi.org/10.18730/JE8D$","10.18730/JE8D$")</f>
        <v>10.18730/JE8D$</v>
      </c>
      <c r="G444" s="9" t="str">
        <f>HYPERLINK("http://cgngenis.wur.nl/AccessionDetails.aspx?acnumber=CGN05805","CGN05805")</f>
        <v>CGN05805</v>
      </c>
      <c r="H444" s="9" t="str">
        <f>HYPERLINK("https://dx.doi.org/10.18730/17V7~","10.18730/17V7~")</f>
        <v>10.18730/17V7~</v>
      </c>
    </row>
    <row r="445" spans="1:8" x14ac:dyDescent="0.35">
      <c r="A445" s="2" t="s">
        <v>883</v>
      </c>
      <c r="B445" s="7" t="str">
        <f>HYPERLINK("https://db.cngb.org/search/sample/CNS0047599/","CNS0047599")</f>
        <v>CNS0047599</v>
      </c>
      <c r="C445" s="11" t="str">
        <f>HYPERLINK("ftp://ftp.cngb.org/pub/CNSA/data2/CNP0000335/CNS0047599/CNX0036560/","S454 FQ")</f>
        <v>S454 FQ</v>
      </c>
      <c r="D445" s="11" t="str">
        <f>HYPERLINK("ftp://ftp.cngb.org/pub/CNSA/data2/CNP0000335/CNS0047599/CNX0116284/CNR0138664/","S454 BAM")</f>
        <v>S454 BAM</v>
      </c>
      <c r="E445" s="3" t="s">
        <v>438</v>
      </c>
      <c r="F445" s="9" t="str">
        <f>HYPERLINK("https://dx.doi.org/10.18730/JE8G0","10.18730/JE8G0")</f>
        <v>10.18730/JE8G0</v>
      </c>
      <c r="G445" s="9" t="str">
        <f>HYPERLINK("http://cgngenis.wur.nl/AccessionDetails.aspx?acnumber=CGN14308","CGN14308")</f>
        <v>CGN14308</v>
      </c>
      <c r="H445" s="9" t="str">
        <f>HYPERLINK("https://dx.doi.org/10.18730/1DH7B","10.18730/1DH7B")</f>
        <v>10.18730/1DH7B</v>
      </c>
    </row>
    <row r="446" spans="1:8" x14ac:dyDescent="0.35">
      <c r="A446" s="2" t="s">
        <v>884</v>
      </c>
      <c r="B446" s="7" t="str">
        <f>HYPERLINK("https://db.cngb.org/search/sample/CNS0047686/","CNS0047686")</f>
        <v>CNS0047686</v>
      </c>
      <c r="C446" s="11" t="str">
        <f>HYPERLINK("ftp://ftp.cngb.org/pub/CNSA/data2/CNP0000335/CNS0047686/CNX0036489/","S455 FQ")</f>
        <v>S455 FQ</v>
      </c>
      <c r="D446" s="11" t="str">
        <f>HYPERLINK("ftp://ftp.cngb.org/pub/CNSA/data2/CNP0000335/CNS0047686/CNX0116285/CNR0138665/","S455 BAM")</f>
        <v>S455 BAM</v>
      </c>
      <c r="E446" s="3" t="s">
        <v>439</v>
      </c>
      <c r="F446" s="9" t="str">
        <f>HYPERLINK("https://dx.doi.org/10.18730/JE8H1","10.18730/JE8H1")</f>
        <v>10.18730/JE8H1</v>
      </c>
      <c r="G446" s="9" t="str">
        <f>HYPERLINK("http://cgngenis.wur.nl/AccessionDetails.aspx?acnumber=CGN17388","CGN17388")</f>
        <v>CGN17388</v>
      </c>
      <c r="H446" s="9" t="str">
        <f>HYPERLINK("https://dx.doi.org/10.18730/1E1FD","10.18730/1E1FD")</f>
        <v>10.18730/1E1FD</v>
      </c>
    </row>
    <row r="447" spans="1:8" x14ac:dyDescent="0.35">
      <c r="A447" s="2" t="s">
        <v>885</v>
      </c>
      <c r="B447" s="7" t="str">
        <f>HYPERLINK("https://db.cngb.org/search/sample/CNS0252039/","CNS0252039")</f>
        <v>CNS0252039</v>
      </c>
      <c r="C447" s="11" t="str">
        <f>HYPERLINK("ftp://ftp.cngb.org/pub/CNSA/data2/CNP0000335/CNS0252039/CNX0222974/","S456 FQ")</f>
        <v>S456 FQ</v>
      </c>
      <c r="D447" s="6"/>
      <c r="E447" s="3" t="s">
        <v>440</v>
      </c>
      <c r="F447" s="9" t="str">
        <f>HYPERLINK("https://dx.doi.org/10.18730/S9K24","10.18730/S9K24")</f>
        <v>10.18730/S9K24</v>
      </c>
      <c r="G447" s="9" t="str">
        <f>HYPERLINK("http://cgngenis.wur.nl/AccessionDetails.aspx?acnumber=CGN11322","CGN11322")</f>
        <v>CGN11322</v>
      </c>
      <c r="H447" s="9" t="str">
        <f>HYPERLINK("https://dx.doi.org/10.18730/18AQB","10.18730/18AQB")</f>
        <v>10.18730/18AQB</v>
      </c>
    </row>
    <row r="448" spans="1:8" x14ac:dyDescent="0.35">
      <c r="A448" s="2" t="s">
        <v>886</v>
      </c>
      <c r="B448" s="7" t="str">
        <f>HYPERLINK("https://db.cngb.org/search/sample/CNS0047628/","CNS0047628")</f>
        <v>CNS0047628</v>
      </c>
      <c r="C448" s="11" t="str">
        <f>HYPERLINK("ftp://ftp.cngb.org/pub/CNSA/data2/CNP0000335/CNS0047628/CNX0036561/","S457 FQ")</f>
        <v>S457 FQ</v>
      </c>
      <c r="D448" s="11" t="str">
        <f>HYPERLINK("ftp://ftp.cngb.org/pub/CNSA/data2/CNP0000335/CNS0047628/CNX0116286/CNR0138666/","S457 BAM")</f>
        <v>S457 BAM</v>
      </c>
      <c r="E448" s="3" t="s">
        <v>441</v>
      </c>
      <c r="F448" s="9" t="str">
        <f>HYPERLINK("https://dx.doi.org/10.18730/JE8K3","10.18730/JE8K3")</f>
        <v>10.18730/JE8K3</v>
      </c>
      <c r="G448" s="9" t="str">
        <f>HYPERLINK("http://cgngenis.wur.nl/AccessionDetails.aspx?acnumber=CGN14312","CGN14312")</f>
        <v>CGN14312</v>
      </c>
      <c r="H448" s="9" t="str">
        <f>HYPERLINK("https://dx.doi.org/10.18730/1DHFK","10.18730/1DHFK")</f>
        <v>10.18730/1DHFK</v>
      </c>
    </row>
    <row r="449" spans="1:8" x14ac:dyDescent="0.35">
      <c r="A449" s="2" t="s">
        <v>887</v>
      </c>
      <c r="B449" s="7" t="str">
        <f>HYPERLINK("https://db.cngb.org/search/sample/CNS0252040/","CNS0252040")</f>
        <v>CNS0252040</v>
      </c>
      <c r="C449" s="11" t="str">
        <f>HYPERLINK("ftp://ftp.cngb.org/pub/CNSA/data2/CNP0000335/CNS0252040/CNX0222973/","S459 FQ")</f>
        <v>S459 FQ</v>
      </c>
      <c r="D449" s="6"/>
      <c r="E449" s="3" t="s">
        <v>442</v>
      </c>
      <c r="F449" s="9" t="str">
        <f>HYPERLINK("https://dx.doi.org/10.18730/JE8N5","10.18730/JE8N5")</f>
        <v>10.18730/JE8N5</v>
      </c>
      <c r="G449" s="2" t="s">
        <v>893</v>
      </c>
      <c r="H449" s="9"/>
    </row>
    <row r="450" spans="1:8" x14ac:dyDescent="0.35">
      <c r="A450" s="2" t="s">
        <v>888</v>
      </c>
      <c r="B450" s="7" t="str">
        <f>HYPERLINK("https://db.cngb.org/search/sample/CNS0047526/","CNS0047526")</f>
        <v>CNS0047526</v>
      </c>
      <c r="C450" s="11" t="str">
        <f>HYPERLINK("ftp://ftp.cngb.org/pub/CNSA/data2/CNP0000335/CNS0047526/CNX0036138/","S461 FQ")</f>
        <v>S461 FQ</v>
      </c>
      <c r="D450" s="11" t="str">
        <f>HYPERLINK("ftp://ftp.cngb.org/pub/CNSA/data2/CNP0000335/CNS0047526/CNX0116287/CNR0138667/","S461 BAM")</f>
        <v>S461 BAM</v>
      </c>
      <c r="E450" s="3" t="s">
        <v>443</v>
      </c>
      <c r="F450" s="9" t="str">
        <f>HYPERLINK("https://dx.doi.org/10.18730/S9K35","10.18730/S9K35")</f>
        <v>10.18730/S9K35</v>
      </c>
      <c r="G450" s="2" t="s">
        <v>894</v>
      </c>
      <c r="H450" s="9"/>
    </row>
    <row r="451" spans="1:8" x14ac:dyDescent="0.35">
      <c r="A451" s="2" t="s">
        <v>889</v>
      </c>
      <c r="B451" s="7" t="str">
        <f>HYPERLINK("https://db.cngb.org/search/sample/CNS0047775/","CNS0047775")</f>
        <v>CNS0047775</v>
      </c>
      <c r="C451" s="11" t="str">
        <f>HYPERLINK("ftp://ftp.cngb.org/pub/CNSA/data2/CNP0000335/CNS0047775/CNX0036554/","S462 FQ")</f>
        <v>S462 FQ</v>
      </c>
      <c r="D451" s="11" t="str">
        <f>HYPERLINK("ftp://ftp.cngb.org/pub/CNSA/data2/CNP0000335/CNS0047775/CNX0116288/CNR0138668/","S462 BAM")</f>
        <v>S462 BAM</v>
      </c>
      <c r="E451" s="3" t="s">
        <v>444</v>
      </c>
      <c r="F451" s="9" t="str">
        <f>HYPERLINK("https://dx.doi.org/10.18730/JE8P6","10.18730/JE8P6")</f>
        <v>10.18730/JE8P6</v>
      </c>
      <c r="G451" s="2" t="s">
        <v>895</v>
      </c>
      <c r="H451" s="9"/>
    </row>
    <row r="455" spans="1:8" x14ac:dyDescent="0.35">
      <c r="C455" s="11"/>
      <c r="D455" s="11"/>
    </row>
  </sheetData>
  <sortState xmlns:xlrd2="http://schemas.microsoft.com/office/spreadsheetml/2017/richdata2" ref="A2:L451">
    <sortCondition ref="A2:A45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Links &amp; notes</vt:lpstr>
      <vt:lpstr>Table</vt:lpstr>
    </vt:vector>
  </TitlesOfParts>
  <Company>Wageningen University and Research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Treuren, Robbert van</dc:creator>
  <cp:lastModifiedBy>Treuren, Robbert van</cp:lastModifiedBy>
  <dcterms:created xsi:type="dcterms:W3CDTF">2020-08-31T12:55:18Z</dcterms:created>
  <dcterms:modified xsi:type="dcterms:W3CDTF">2020-10-13T16:03:30Z</dcterms:modified>
</cp:coreProperties>
</file>